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849600FC-968E-42F1-995C-D0DD8B238A2B}" xr6:coauthVersionLast="47" xr6:coauthVersionMax="47" xr10:uidLastSave="{00000000-0000-0000-0000-000000000000}"/>
  <bookViews>
    <workbookView xWindow="-98" yWindow="-98" windowWidth="21795" windowHeight="13996" firstSheet="1" activeTab="2" xr2:uid="{00000000-000D-0000-FFFF-FFFF00000000}"/>
  </bookViews>
  <sheets>
    <sheet name="計算シート１" sheetId="1" state="hidden" r:id="rId1"/>
    <sheet name="上限額試算" sheetId="4" r:id="rId2"/>
    <sheet name="税額通知書の見方 " sheetId="7" r:id="rId3"/>
  </sheets>
  <definedNames>
    <definedName name="_xlnm.Print_Area" localSheetId="0">計算シート１!$A$1:$J$31</definedName>
    <definedName name="_xlnm.Print_Area" localSheetId="1">上限額試算!$A$1:$P$31</definedName>
    <definedName name="_xlnm.Print_Area" localSheetId="2">'税額通知書の見方 '!$A$1:$AX$112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5" i="4" l="1"/>
  <c r="B12" i="4"/>
  <c r="B9" i="4"/>
  <c r="F25" i="1" l="1"/>
  <c r="I25" i="1"/>
  <c r="F24" i="1"/>
  <c r="I24" i="1"/>
  <c r="D19" i="1" l="1"/>
  <c r="D14" i="1"/>
  <c r="D13" i="1"/>
  <c r="H19" i="1" l="1"/>
  <c r="H14" i="1"/>
  <c r="H13" i="1"/>
  <c r="K2" i="1"/>
  <c r="K3" i="1" s="1"/>
  <c r="K5" i="1" s="1"/>
  <c r="K13" i="1" l="1"/>
  <c r="F16" i="1" s="1"/>
  <c r="I14" i="1"/>
  <c r="I13" i="1"/>
  <c r="K6" i="1"/>
  <c r="K7" i="1"/>
  <c r="K4" i="1"/>
  <c r="D18" i="1" s="1"/>
  <c r="I16" i="1" l="1"/>
  <c r="I15" i="1"/>
  <c r="F15" i="1"/>
  <c r="H18" i="1"/>
  <c r="K19" i="1" s="1"/>
  <c r="I21" i="1" l="1"/>
  <c r="O34" i="1" s="1"/>
  <c r="I20" i="1"/>
  <c r="N34" i="1" s="1"/>
  <c r="H23" i="1"/>
  <c r="F21" i="1"/>
  <c r="D23" i="1"/>
  <c r="F20" i="1"/>
  <c r="I18" i="1"/>
  <c r="I19" i="1"/>
  <c r="O35" i="1" l="1"/>
  <c r="O36" i="1" s="1"/>
  <c r="N35" i="1"/>
  <c r="N36" i="1" s="1"/>
  <c r="P36" i="1" s="1"/>
</calcChain>
</file>

<file path=xl/sharedStrings.xml><?xml version="1.0" encoding="utf-8"?>
<sst xmlns="http://schemas.openxmlformats.org/spreadsheetml/2006/main" count="126" uniqueCount="118">
  <si>
    <t>①寄付した金額</t>
    <rPh sb="1" eb="3">
      <t>キフ</t>
    </rPh>
    <rPh sb="5" eb="7">
      <t>キンガク</t>
    </rPh>
    <phoneticPr fontId="2"/>
  </si>
  <si>
    <t>基本控除</t>
    <rPh sb="0" eb="2">
      <t>キホン</t>
    </rPh>
    <rPh sb="2" eb="4">
      <t>コウジョ</t>
    </rPh>
    <phoneticPr fontId="2"/>
  </si>
  <si>
    <t>課税総所得－調整控除額</t>
    <rPh sb="0" eb="2">
      <t>カゼイ</t>
    </rPh>
    <rPh sb="2" eb="5">
      <t>ソウショトク</t>
    </rPh>
    <rPh sb="6" eb="8">
      <t>チョウセイ</t>
    </rPh>
    <rPh sb="8" eb="10">
      <t>コウジョ</t>
    </rPh>
    <rPh sb="10" eb="11">
      <t>ガク</t>
    </rPh>
    <phoneticPr fontId="2"/>
  </si>
  <si>
    <t>割合（A）</t>
    <rPh sb="0" eb="2">
      <t>ワリアイ</t>
    </rPh>
    <phoneticPr fontId="2"/>
  </si>
  <si>
    <t>割合（B）</t>
    <rPh sb="0" eb="2">
      <t>ワリアイ</t>
    </rPh>
    <phoneticPr fontId="2"/>
  </si>
  <si>
    <t>195万円以下</t>
    <rPh sb="3" eb="4">
      <t>マン</t>
    </rPh>
    <rPh sb="4" eb="5">
      <t>エン</t>
    </rPh>
    <rPh sb="5" eb="7">
      <t>イカ</t>
    </rPh>
    <phoneticPr fontId="2"/>
  </si>
  <si>
    <t>1,800万円超　4,000万円以下</t>
    <rPh sb="5" eb="6">
      <t>マン</t>
    </rPh>
    <rPh sb="6" eb="7">
      <t>エン</t>
    </rPh>
    <rPh sb="7" eb="8">
      <t>チョウ</t>
    </rPh>
    <rPh sb="14" eb="18">
      <t>マンエンイカ</t>
    </rPh>
    <phoneticPr fontId="2"/>
  </si>
  <si>
    <t>4,000万円超</t>
    <rPh sb="5" eb="6">
      <t>マン</t>
    </rPh>
    <rPh sb="6" eb="7">
      <t>エン</t>
    </rPh>
    <rPh sb="7" eb="8">
      <t>チョウ</t>
    </rPh>
    <phoneticPr fontId="2"/>
  </si>
  <si>
    <t>900万円超　1,800万円以下</t>
    <rPh sb="3" eb="4">
      <t>マン</t>
    </rPh>
    <rPh sb="4" eb="5">
      <t>エン</t>
    </rPh>
    <rPh sb="5" eb="6">
      <t>チョウ</t>
    </rPh>
    <rPh sb="12" eb="16">
      <t>マンエンイカ</t>
    </rPh>
    <phoneticPr fontId="2"/>
  </si>
  <si>
    <t>695万円超　900万円以下</t>
    <rPh sb="3" eb="4">
      <t>マン</t>
    </rPh>
    <rPh sb="4" eb="5">
      <t>エン</t>
    </rPh>
    <rPh sb="5" eb="6">
      <t>チョウ</t>
    </rPh>
    <rPh sb="10" eb="14">
      <t>マンエンイカ</t>
    </rPh>
    <phoneticPr fontId="2"/>
  </si>
  <si>
    <t>330万円超　695万円以下</t>
    <rPh sb="3" eb="4">
      <t>マン</t>
    </rPh>
    <rPh sb="4" eb="5">
      <t>エン</t>
    </rPh>
    <rPh sb="5" eb="6">
      <t>チョウ</t>
    </rPh>
    <rPh sb="10" eb="14">
      <t>マンエンイカ</t>
    </rPh>
    <phoneticPr fontId="2"/>
  </si>
  <si>
    <t>195万円超　330万円以下</t>
    <rPh sb="3" eb="4">
      <t>マン</t>
    </rPh>
    <rPh sb="4" eb="5">
      <t>エン</t>
    </rPh>
    <rPh sb="5" eb="6">
      <t>チョウ</t>
    </rPh>
    <rPh sb="10" eb="14">
      <t>マンエンイカ</t>
    </rPh>
    <phoneticPr fontId="2"/>
  </si>
  <si>
    <t>特例控除</t>
    <rPh sb="0" eb="2">
      <t>トクレイ</t>
    </rPh>
    <rPh sb="2" eb="4">
      <t>コウジョ</t>
    </rPh>
    <phoneticPr fontId="2"/>
  </si>
  <si>
    <t>②①のうちふるさと納税額</t>
    <rPh sb="9" eb="11">
      <t>ノウゼイ</t>
    </rPh>
    <rPh sb="11" eb="12">
      <t>ガク</t>
    </rPh>
    <phoneticPr fontId="2"/>
  </si>
  <si>
    <t>③総所得金額</t>
    <rPh sb="1" eb="4">
      <t>ソウショトク</t>
    </rPh>
    <rPh sb="4" eb="6">
      <t>キンガク</t>
    </rPh>
    <phoneticPr fontId="2"/>
  </si>
  <si>
    <t>④課税総所得</t>
    <rPh sb="1" eb="3">
      <t>カゼイ</t>
    </rPh>
    <rPh sb="3" eb="6">
      <t>ソウショトク</t>
    </rPh>
    <phoneticPr fontId="2"/>
  </si>
  <si>
    <t>⑤所得割額（市）</t>
    <rPh sb="1" eb="3">
      <t>ショトク</t>
    </rPh>
    <rPh sb="3" eb="4">
      <t>ワリ</t>
    </rPh>
    <rPh sb="4" eb="5">
      <t>ガク</t>
    </rPh>
    <rPh sb="6" eb="7">
      <t>シ</t>
    </rPh>
    <phoneticPr fontId="2"/>
  </si>
  <si>
    <t>⑥所得割額（県）</t>
    <rPh sb="1" eb="3">
      <t>ショトク</t>
    </rPh>
    <rPh sb="3" eb="4">
      <t>ワリ</t>
    </rPh>
    <rPh sb="4" eb="5">
      <t>ガク</t>
    </rPh>
    <rPh sb="6" eb="7">
      <t>ケン</t>
    </rPh>
    <phoneticPr fontId="2"/>
  </si>
  <si>
    <t>⑦調整控除額（市）</t>
    <rPh sb="1" eb="3">
      <t>チョウセイ</t>
    </rPh>
    <rPh sb="3" eb="5">
      <t>コウジョ</t>
    </rPh>
    <rPh sb="5" eb="6">
      <t>ガク</t>
    </rPh>
    <rPh sb="7" eb="8">
      <t>シ</t>
    </rPh>
    <phoneticPr fontId="2"/>
  </si>
  <si>
    <t>⑧調整控除額（県）</t>
    <rPh sb="1" eb="3">
      <t>チョウセイ</t>
    </rPh>
    <rPh sb="3" eb="5">
      <t>コウジョ</t>
    </rPh>
    <rPh sb="5" eb="6">
      <t>ガク</t>
    </rPh>
    <rPh sb="7" eb="8">
      <t>ケン</t>
    </rPh>
    <phoneticPr fontId="2"/>
  </si>
  <si>
    <t>　ただし調整控除後の所得割額の２０％が上限</t>
    <rPh sb="4" eb="6">
      <t>チョウセイ</t>
    </rPh>
    <rPh sb="6" eb="8">
      <t>コウジョ</t>
    </rPh>
    <rPh sb="8" eb="9">
      <t>ゴ</t>
    </rPh>
    <rPh sb="10" eb="12">
      <t>ショトク</t>
    </rPh>
    <rPh sb="12" eb="13">
      <t>ワリ</t>
    </rPh>
    <rPh sb="13" eb="14">
      <t>ガク</t>
    </rPh>
    <rPh sb="19" eb="21">
      <t>ジョウゲン</t>
    </rPh>
    <phoneticPr fontId="2"/>
  </si>
  <si>
    <t>申告特例控除（※ワンストップ特例適用者のみ）</t>
    <rPh sb="0" eb="2">
      <t>シンコク</t>
    </rPh>
    <rPh sb="2" eb="4">
      <t>トクレイ</t>
    </rPh>
    <rPh sb="4" eb="6">
      <t>コウジョ</t>
    </rPh>
    <rPh sb="14" eb="16">
      <t>トクレイ</t>
    </rPh>
    <rPh sb="16" eb="19">
      <t>テキヨウシャ</t>
    </rPh>
    <phoneticPr fontId="2"/>
  </si>
  <si>
    <t>⑨ワンストップ特例適用有無</t>
    <rPh sb="7" eb="9">
      <t>トクレイ</t>
    </rPh>
    <rPh sb="9" eb="11">
      <t>テキヨウ</t>
    </rPh>
    <rPh sb="11" eb="13">
      <t>ウム</t>
    </rPh>
    <phoneticPr fontId="2"/>
  </si>
  <si>
    <t>　（イ）（ロ）のいずれか低い金額</t>
    <rPh sb="12" eb="13">
      <t>ヒク</t>
    </rPh>
    <rPh sb="14" eb="16">
      <t>キンガク</t>
    </rPh>
    <phoneticPr fontId="2"/>
  </si>
  <si>
    <t>　　（イ）　[（寄付した金額－2,000円）×10％]</t>
    <rPh sb="8" eb="10">
      <t>キフ</t>
    </rPh>
    <rPh sb="12" eb="14">
      <t>キンガク</t>
    </rPh>
    <rPh sb="20" eb="21">
      <t>エン</t>
    </rPh>
    <phoneticPr fontId="2"/>
  </si>
  <si>
    <t>　　（ロ）　[（総所得金額等×30％－2,000円）×10％]</t>
    <rPh sb="8" eb="11">
      <t>ソウショトク</t>
    </rPh>
    <rPh sb="11" eb="14">
      <t>キンガクトウ</t>
    </rPh>
    <rPh sb="24" eb="25">
      <t>エン</t>
    </rPh>
    <phoneticPr fontId="2"/>
  </si>
  <si>
    <t>　[（ふるさと納税額－2,000円）×表１の割合（A）]</t>
    <rPh sb="7" eb="9">
      <t>ノウゼイ</t>
    </rPh>
    <rPh sb="9" eb="10">
      <t>ガク</t>
    </rPh>
    <rPh sb="16" eb="17">
      <t>エン</t>
    </rPh>
    <rPh sb="19" eb="20">
      <t>ヒョウ</t>
    </rPh>
    <rPh sb="22" eb="24">
      <t>ワリアイ</t>
    </rPh>
    <phoneticPr fontId="2"/>
  </si>
  <si>
    <t>　特例控除額×表１の割合（B）</t>
    <rPh sb="1" eb="3">
      <t>トクレイ</t>
    </rPh>
    <rPh sb="3" eb="5">
      <t>コウジョ</t>
    </rPh>
    <rPh sb="5" eb="6">
      <t>ガク</t>
    </rPh>
    <rPh sb="7" eb="8">
      <t>ヒョウ</t>
    </rPh>
    <rPh sb="10" eb="12">
      <t>ワリアイ</t>
    </rPh>
    <phoneticPr fontId="2"/>
  </si>
  <si>
    <t>表１</t>
    <rPh sb="0" eb="1">
      <t>ヒョウ</t>
    </rPh>
    <phoneticPr fontId="2"/>
  </si>
  <si>
    <t>5.105 / 84.895</t>
    <phoneticPr fontId="2"/>
  </si>
  <si>
    <t>10.21 / 79.79</t>
    <phoneticPr fontId="2"/>
  </si>
  <si>
    <t>20.42 / 69.58</t>
    <phoneticPr fontId="2"/>
  </si>
  <si>
    <t>23.483 / 66.517</t>
    <phoneticPr fontId="2"/>
  </si>
  <si>
    <t>33.693 / 53.307</t>
    <phoneticPr fontId="2"/>
  </si>
  <si>
    <t>寄附金控除</t>
    <rPh sb="0" eb="3">
      <t>キフキン</t>
    </rPh>
    <rPh sb="3" eb="5">
      <t>コウジョ</t>
    </rPh>
    <phoneticPr fontId="2"/>
  </si>
  <si>
    <t>申告特例控除</t>
    <rPh sb="0" eb="2">
      <t>シンコク</t>
    </rPh>
    <rPh sb="2" eb="4">
      <t>トクレイ</t>
    </rPh>
    <rPh sb="4" eb="6">
      <t>コウジョ</t>
    </rPh>
    <phoneticPr fontId="2"/>
  </si>
  <si>
    <t>市民税</t>
    <rPh sb="0" eb="3">
      <t>シミンゼイ</t>
    </rPh>
    <phoneticPr fontId="2"/>
  </si>
  <si>
    <t>県民税</t>
    <rPh sb="0" eb="3">
      <t>ケンミンゼイ</t>
    </rPh>
    <phoneticPr fontId="2"/>
  </si>
  <si>
    <t>計</t>
    <rPh sb="0" eb="1">
      <t>ケイ</t>
    </rPh>
    <phoneticPr fontId="2"/>
  </si>
  <si>
    <t>無</t>
  </si>
  <si>
    <t>所得割額（市）</t>
    <rPh sb="0" eb="2">
      <t>ショトク</t>
    </rPh>
    <rPh sb="2" eb="3">
      <t>ワリ</t>
    </rPh>
    <rPh sb="3" eb="4">
      <t>ガク</t>
    </rPh>
    <rPh sb="5" eb="6">
      <t>シ</t>
    </rPh>
    <phoneticPr fontId="2"/>
  </si>
  <si>
    <t>所得割額（県）</t>
    <rPh sb="0" eb="2">
      <t>ショトク</t>
    </rPh>
    <rPh sb="2" eb="3">
      <t>ワリ</t>
    </rPh>
    <rPh sb="3" eb="4">
      <t>ガク</t>
    </rPh>
    <rPh sb="5" eb="6">
      <t>ケン</t>
    </rPh>
    <phoneticPr fontId="2"/>
  </si>
  <si>
    <t>調整控除（市）</t>
    <rPh sb="0" eb="2">
      <t>チョウセイ</t>
    </rPh>
    <rPh sb="2" eb="4">
      <t>コウジョ</t>
    </rPh>
    <rPh sb="5" eb="6">
      <t>シ</t>
    </rPh>
    <phoneticPr fontId="2"/>
  </si>
  <si>
    <t>調整控除（県）</t>
    <rPh sb="0" eb="2">
      <t>チョウセイ</t>
    </rPh>
    <rPh sb="2" eb="4">
      <t>コウジョ</t>
    </rPh>
    <rPh sb="5" eb="6">
      <t>ケン</t>
    </rPh>
    <phoneticPr fontId="2"/>
  </si>
  <si>
    <t>所得税率</t>
    <rPh sb="0" eb="3">
      <t>ショトクゼイ</t>
    </rPh>
    <rPh sb="3" eb="4">
      <t>リツ</t>
    </rPh>
    <phoneticPr fontId="2"/>
  </si>
  <si>
    <t>（％）</t>
    <phoneticPr fontId="2"/>
  </si>
  <si>
    <t>円</t>
    <rPh sb="0" eb="1">
      <t>エン</t>
    </rPh>
    <phoneticPr fontId="2"/>
  </si>
  <si>
    <t>をそれぞれ入力してください。</t>
    <rPh sb="5" eb="7">
      <t>ニュウリョク</t>
    </rPh>
    <phoneticPr fontId="2"/>
  </si>
  <si>
    <t>シートをご覧ください。</t>
    <rPh sb="5" eb="6">
      <t>ラン</t>
    </rPh>
    <phoneticPr fontId="2"/>
  </si>
  <si>
    <t>18,000,000　以下</t>
    <rPh sb="11" eb="13">
      <t>イカ</t>
    </rPh>
    <phoneticPr fontId="2"/>
  </si>
  <si>
    <t>40,000,000　以下</t>
    <rPh sb="11" eb="13">
      <t>イカ</t>
    </rPh>
    <phoneticPr fontId="2"/>
  </si>
  <si>
    <t>40,000,000 　超　</t>
    <rPh sb="12" eb="13">
      <t>チョウ</t>
    </rPh>
    <phoneticPr fontId="2"/>
  </si>
  <si>
    <t>㋐</t>
    <phoneticPr fontId="2"/>
  </si>
  <si>
    <t>㋑</t>
    <phoneticPr fontId="2"/>
  </si>
  <si>
    <t>㋒</t>
    <phoneticPr fontId="2"/>
  </si>
  <si>
    <t>㋓</t>
    <phoneticPr fontId="2"/>
  </si>
  <si>
    <t>㋔</t>
    <phoneticPr fontId="2"/>
  </si>
  <si>
    <t>左の黄色セル箇所に、市民税・県民税額通知書の該当部分（㋐～㋔）を</t>
    <rPh sb="0" eb="1">
      <t>ヒダリ</t>
    </rPh>
    <rPh sb="2" eb="4">
      <t>キイロ</t>
    </rPh>
    <rPh sb="6" eb="8">
      <t>カショ</t>
    </rPh>
    <rPh sb="10" eb="13">
      <t>シミンゼイ</t>
    </rPh>
    <rPh sb="14" eb="17">
      <t>ケンミンゼイ</t>
    </rPh>
    <rPh sb="17" eb="18">
      <t>ガク</t>
    </rPh>
    <rPh sb="18" eb="21">
      <t>ツウチショ</t>
    </rPh>
    <rPh sb="22" eb="24">
      <t>ガイトウ</t>
    </rPh>
    <rPh sb="24" eb="26">
      <t>ブブン</t>
    </rPh>
    <phoneticPr fontId="2"/>
  </si>
  <si>
    <t>該当部分（㋐～㋔）の確認の仕方については、「税額通知書の見方」の</t>
    <rPh sb="0" eb="2">
      <t>ガイトウ</t>
    </rPh>
    <rPh sb="2" eb="4">
      <t>ブブン</t>
    </rPh>
    <rPh sb="10" eb="12">
      <t>カクニン</t>
    </rPh>
    <rPh sb="13" eb="15">
      <t>シカタ</t>
    </rPh>
    <rPh sb="22" eb="24">
      <t>ゼイガク</t>
    </rPh>
    <rPh sb="24" eb="27">
      <t>ツウチショ</t>
    </rPh>
    <rPh sb="28" eb="30">
      <t>ミカタ</t>
    </rPh>
    <phoneticPr fontId="2"/>
  </si>
  <si>
    <t>【税控除限度額】　　特例控除限度額÷（１－市県民税率－所得税率×復興税率）</t>
    <rPh sb="1" eb="2">
      <t>ゼイ</t>
    </rPh>
    <rPh sb="2" eb="4">
      <t>コウジョ</t>
    </rPh>
    <rPh sb="4" eb="6">
      <t>ゲンド</t>
    </rPh>
    <rPh sb="6" eb="7">
      <t>ガク</t>
    </rPh>
    <rPh sb="10" eb="12">
      <t>トクレイ</t>
    </rPh>
    <rPh sb="12" eb="14">
      <t>コウジョ</t>
    </rPh>
    <rPh sb="14" eb="16">
      <t>ゲンド</t>
    </rPh>
    <rPh sb="16" eb="17">
      <t>ガク</t>
    </rPh>
    <rPh sb="21" eb="22">
      <t>シ</t>
    </rPh>
    <rPh sb="22" eb="24">
      <t>ケンミン</t>
    </rPh>
    <rPh sb="24" eb="26">
      <t>ゼイリツ</t>
    </rPh>
    <rPh sb="27" eb="30">
      <t>ショトクゼイ</t>
    </rPh>
    <rPh sb="30" eb="31">
      <t>リツ</t>
    </rPh>
    <rPh sb="32" eb="34">
      <t>フッコウ</t>
    </rPh>
    <rPh sb="34" eb="36">
      <t>ゼイリツ</t>
    </rPh>
    <phoneticPr fontId="2"/>
  </si>
  <si>
    <t>【自己負担 2,000 円でできる寄附の限度額】　　税控除限度額＋２，０００円</t>
    <rPh sb="1" eb="3">
      <t>ジコ</t>
    </rPh>
    <rPh sb="3" eb="5">
      <t>フタン</t>
    </rPh>
    <rPh sb="12" eb="13">
      <t>エン</t>
    </rPh>
    <rPh sb="17" eb="19">
      <t>キフ</t>
    </rPh>
    <rPh sb="20" eb="22">
      <t>ゲンド</t>
    </rPh>
    <rPh sb="22" eb="23">
      <t>ガク</t>
    </rPh>
    <rPh sb="26" eb="27">
      <t>ゼイ</t>
    </rPh>
    <rPh sb="27" eb="29">
      <t>コウジョ</t>
    </rPh>
    <rPh sb="29" eb="31">
      <t>ゲンド</t>
    </rPh>
    <rPh sb="31" eb="32">
      <t>ガク</t>
    </rPh>
    <rPh sb="34" eb="39">
      <t>０００エン</t>
    </rPh>
    <phoneticPr fontId="2"/>
  </si>
  <si>
    <t>【特例控除限度額】　　所得割額（調整控除後）の 2 割が上限</t>
    <rPh sb="1" eb="3">
      <t>トクレイ</t>
    </rPh>
    <rPh sb="3" eb="5">
      <t>コウジョ</t>
    </rPh>
    <rPh sb="5" eb="7">
      <t>ゲンド</t>
    </rPh>
    <rPh sb="7" eb="8">
      <t>ガク</t>
    </rPh>
    <rPh sb="11" eb="13">
      <t>ショトク</t>
    </rPh>
    <rPh sb="13" eb="14">
      <t>ワリ</t>
    </rPh>
    <rPh sb="14" eb="15">
      <t>ガク</t>
    </rPh>
    <rPh sb="16" eb="18">
      <t>チョウセイ</t>
    </rPh>
    <rPh sb="18" eb="20">
      <t>コウジョ</t>
    </rPh>
    <rPh sb="20" eb="21">
      <t>ゴ</t>
    </rPh>
    <rPh sb="26" eb="27">
      <t>ワリ</t>
    </rPh>
    <rPh sb="28" eb="30">
      <t>ジョウゲン</t>
    </rPh>
    <phoneticPr fontId="2"/>
  </si>
  <si>
    <t>医療費控除がふるさと納税の控除に与える影響</t>
    <rPh sb="0" eb="3">
      <t>イリョウヒ</t>
    </rPh>
    <rPh sb="3" eb="5">
      <t>コウジョ</t>
    </rPh>
    <rPh sb="10" eb="12">
      <t>ノウゼイ</t>
    </rPh>
    <rPh sb="13" eb="15">
      <t>コウジョ</t>
    </rPh>
    <rPh sb="16" eb="17">
      <t>アタ</t>
    </rPh>
    <rPh sb="19" eb="21">
      <t>エイキョウ</t>
    </rPh>
    <phoneticPr fontId="2"/>
  </si>
  <si>
    <t>目安として、医療費控除との併用により、ふるさと納税の控除限度額が少なくなる金額は、医療費控除額の２％～４．５％程度といわれています。</t>
    <rPh sb="0" eb="2">
      <t>メヤス</t>
    </rPh>
    <rPh sb="6" eb="9">
      <t>イリョウヒ</t>
    </rPh>
    <rPh sb="9" eb="11">
      <t>コウジョ</t>
    </rPh>
    <rPh sb="13" eb="15">
      <t>ヘイヨウ</t>
    </rPh>
    <rPh sb="23" eb="25">
      <t>ノウゼイ</t>
    </rPh>
    <rPh sb="26" eb="28">
      <t>コウジョ</t>
    </rPh>
    <rPh sb="28" eb="30">
      <t>ゲンド</t>
    </rPh>
    <rPh sb="30" eb="31">
      <t>ガク</t>
    </rPh>
    <rPh sb="32" eb="33">
      <t>スク</t>
    </rPh>
    <rPh sb="37" eb="39">
      <t>キンガク</t>
    </rPh>
    <rPh sb="41" eb="44">
      <t>イリョウヒ</t>
    </rPh>
    <rPh sb="44" eb="46">
      <t>コウジョ</t>
    </rPh>
    <rPh sb="46" eb="47">
      <t>ガク</t>
    </rPh>
    <rPh sb="55" eb="57">
      <t>テイド</t>
    </rPh>
    <phoneticPr fontId="2"/>
  </si>
  <si>
    <t>（医療費控除額が２０万円の場合であれば、２０万円の２％～４．５％なので、約 4,000 円～ 9,000 円程度ふるさと納税の控除上限額が少なくなります。）</t>
    <rPh sb="1" eb="4">
      <t>イリョウヒ</t>
    </rPh>
    <rPh sb="4" eb="6">
      <t>コウジョ</t>
    </rPh>
    <rPh sb="6" eb="7">
      <t>ガク</t>
    </rPh>
    <rPh sb="10" eb="12">
      <t>マンエン</t>
    </rPh>
    <rPh sb="13" eb="15">
      <t>バアイ</t>
    </rPh>
    <rPh sb="22" eb="24">
      <t>マンエン</t>
    </rPh>
    <rPh sb="36" eb="37">
      <t>ヤク</t>
    </rPh>
    <rPh sb="44" eb="45">
      <t>エン</t>
    </rPh>
    <rPh sb="53" eb="54">
      <t>エン</t>
    </rPh>
    <rPh sb="54" eb="56">
      <t>テイド</t>
    </rPh>
    <rPh sb="60" eb="62">
      <t>ノウゼイ</t>
    </rPh>
    <rPh sb="63" eb="65">
      <t>コウジョ</t>
    </rPh>
    <rPh sb="65" eb="68">
      <t>ジョウゲンガク</t>
    </rPh>
    <rPh sb="69" eb="70">
      <t>スク</t>
    </rPh>
    <phoneticPr fontId="2"/>
  </si>
  <si>
    <t>ただし、多額の医療費控除を利用して所得税率（㋔）の区分が下がる場合は影響が大きくなります。</t>
    <rPh sb="4" eb="6">
      <t>タガク</t>
    </rPh>
    <rPh sb="7" eb="10">
      <t>イリョウヒ</t>
    </rPh>
    <rPh sb="10" eb="12">
      <t>コウジョ</t>
    </rPh>
    <rPh sb="13" eb="15">
      <t>リヨウ</t>
    </rPh>
    <rPh sb="17" eb="19">
      <t>ショトク</t>
    </rPh>
    <rPh sb="19" eb="21">
      <t>ゼイリツ</t>
    </rPh>
    <rPh sb="25" eb="27">
      <t>クブン</t>
    </rPh>
    <rPh sb="28" eb="29">
      <t>サ</t>
    </rPh>
    <rPh sb="31" eb="33">
      <t>バアイ</t>
    </rPh>
    <rPh sb="34" eb="36">
      <t>エイキョウ</t>
    </rPh>
    <rPh sb="37" eb="38">
      <t>オオ</t>
    </rPh>
    <phoneticPr fontId="2"/>
  </si>
  <si>
    <t>住宅ローン控除（住宅借入金等特別控除）がふるさと納税の控除に与える影響</t>
    <rPh sb="0" eb="2">
      <t>ジュウタク</t>
    </rPh>
    <rPh sb="5" eb="7">
      <t>コウジョ</t>
    </rPh>
    <rPh sb="8" eb="10">
      <t>ジュウタク</t>
    </rPh>
    <rPh sb="10" eb="13">
      <t>シャクニュウキン</t>
    </rPh>
    <rPh sb="13" eb="14">
      <t>トウ</t>
    </rPh>
    <rPh sb="14" eb="16">
      <t>トクベツ</t>
    </rPh>
    <rPh sb="16" eb="18">
      <t>コウジョ</t>
    </rPh>
    <rPh sb="24" eb="26">
      <t>ノウゼイ</t>
    </rPh>
    <rPh sb="27" eb="29">
      <t>コウジョ</t>
    </rPh>
    <rPh sb="30" eb="31">
      <t>アタ</t>
    </rPh>
    <rPh sb="33" eb="35">
      <t>エイキョウ</t>
    </rPh>
    <phoneticPr fontId="2"/>
  </si>
  <si>
    <t>所得税から控除しきれない住宅ローン控除（住宅借入金等特別控除）は住民税からも控除されるので、ふるさと納税の控除限度額に大きく影響する</t>
    <rPh sb="0" eb="3">
      <t>ショトクゼイ</t>
    </rPh>
    <rPh sb="5" eb="7">
      <t>コウジョ</t>
    </rPh>
    <rPh sb="12" eb="14">
      <t>ジュウタク</t>
    </rPh>
    <rPh sb="17" eb="19">
      <t>コウジョ</t>
    </rPh>
    <rPh sb="20" eb="22">
      <t>ジュウタク</t>
    </rPh>
    <rPh sb="22" eb="25">
      <t>シャクニュウキン</t>
    </rPh>
    <rPh sb="25" eb="26">
      <t>トウ</t>
    </rPh>
    <rPh sb="26" eb="28">
      <t>トクベツ</t>
    </rPh>
    <rPh sb="28" eb="30">
      <t>コウジョ</t>
    </rPh>
    <rPh sb="32" eb="35">
      <t>ジュウミンゼイ</t>
    </rPh>
    <rPh sb="38" eb="40">
      <t>コウジョ</t>
    </rPh>
    <rPh sb="50" eb="52">
      <t>ノウゼイ</t>
    </rPh>
    <rPh sb="53" eb="55">
      <t>コウジョ</t>
    </rPh>
    <rPh sb="55" eb="57">
      <t>ゲンド</t>
    </rPh>
    <rPh sb="57" eb="58">
      <t>ガク</t>
    </rPh>
    <rPh sb="59" eb="60">
      <t>オオ</t>
    </rPh>
    <rPh sb="62" eb="64">
      <t>エイキョウ</t>
    </rPh>
    <phoneticPr fontId="2"/>
  </si>
  <si>
    <t>【　市民税・県民税変更（決定）通知書の場合　】</t>
    <rPh sb="2" eb="5">
      <t>シミンゼイ</t>
    </rPh>
    <rPh sb="6" eb="9">
      <t>ケンミンゼイ</t>
    </rPh>
    <rPh sb="9" eb="11">
      <t>ヘンコウ</t>
    </rPh>
    <rPh sb="12" eb="14">
      <t>ケッテイ</t>
    </rPh>
    <rPh sb="15" eb="18">
      <t>ツウチショ</t>
    </rPh>
    <rPh sb="19" eb="21">
      <t>バアイ</t>
    </rPh>
    <phoneticPr fontId="2"/>
  </si>
  <si>
    <t>【　市民税・県民税税額決定通知書の場合　】</t>
    <rPh sb="2" eb="5">
      <t>シミンゼイ</t>
    </rPh>
    <rPh sb="6" eb="9">
      <t>ケンミンゼイ</t>
    </rPh>
    <rPh sb="9" eb="11">
      <t>ゼイガク</t>
    </rPh>
    <rPh sb="11" eb="13">
      <t>ケッテイ</t>
    </rPh>
    <rPh sb="13" eb="16">
      <t>ツウチショ</t>
    </rPh>
    <rPh sb="17" eb="19">
      <t>バアイ</t>
    </rPh>
    <phoneticPr fontId="2"/>
  </si>
  <si>
    <t>「市民税・県民税税額決定通知書」の「（４）税額の内訳」に記載されている</t>
    <rPh sb="1" eb="4">
      <t>シミンゼイ</t>
    </rPh>
    <rPh sb="5" eb="8">
      <t>ケンミンゼイ</t>
    </rPh>
    <rPh sb="8" eb="10">
      <t>ゼイガク</t>
    </rPh>
    <rPh sb="10" eb="12">
      <t>ケッテイ</t>
    </rPh>
    <rPh sb="12" eb="15">
      <t>ツウチショ</t>
    </rPh>
    <rPh sb="21" eb="23">
      <t>ゼイガク</t>
    </rPh>
    <rPh sb="24" eb="26">
      <t>ウチワケ</t>
    </rPh>
    <rPh sb="28" eb="30">
      <t>キサイ</t>
    </rPh>
    <phoneticPr fontId="2"/>
  </si>
  <si>
    <t>「市民税・県民税変更（決定）通知書」の「（４）税額の内訳」に記載されている</t>
    <rPh sb="1" eb="4">
      <t>シミンゼイ</t>
    </rPh>
    <rPh sb="5" eb="8">
      <t>ケンミンゼイ</t>
    </rPh>
    <rPh sb="8" eb="10">
      <t>ヘンコウ</t>
    </rPh>
    <rPh sb="11" eb="13">
      <t>ケッテイ</t>
    </rPh>
    <rPh sb="14" eb="17">
      <t>ツウチショ</t>
    </rPh>
    <rPh sb="23" eb="25">
      <t>ゼイガク</t>
    </rPh>
    <rPh sb="26" eb="28">
      <t>ウチワケ</t>
    </rPh>
    <rPh sb="30" eb="32">
      <t>キサイ</t>
    </rPh>
    <phoneticPr fontId="2"/>
  </si>
  <si>
    <t>所得割額と調整控除額を入力して下さい。</t>
    <rPh sb="0" eb="2">
      <t>ショトク</t>
    </rPh>
    <rPh sb="2" eb="3">
      <t>ワリ</t>
    </rPh>
    <rPh sb="3" eb="4">
      <t>ガク</t>
    </rPh>
    <rPh sb="5" eb="7">
      <t>チョウセイ</t>
    </rPh>
    <rPh sb="7" eb="9">
      <t>コウジョ</t>
    </rPh>
    <rPh sb="9" eb="10">
      <t>ガク</t>
    </rPh>
    <rPh sb="11" eb="13">
      <t>ニュウリョク</t>
    </rPh>
    <rPh sb="15" eb="16">
      <t>クダ</t>
    </rPh>
    <phoneticPr fontId="2"/>
  </si>
  <si>
    <t>変更前の額と変更後の額のうち、変更後の額をそれぞれ入力して下さい。</t>
    <rPh sb="0" eb="2">
      <t>ヘンコウ</t>
    </rPh>
    <rPh sb="2" eb="3">
      <t>マエ</t>
    </rPh>
    <rPh sb="4" eb="5">
      <t>ガク</t>
    </rPh>
    <rPh sb="6" eb="8">
      <t>ヘンコウ</t>
    </rPh>
    <rPh sb="8" eb="9">
      <t>ゴ</t>
    </rPh>
    <rPh sb="10" eb="11">
      <t>ガク</t>
    </rPh>
    <rPh sb="15" eb="17">
      <t>ヘンコウ</t>
    </rPh>
    <rPh sb="17" eb="18">
      <t>ゴ</t>
    </rPh>
    <rPh sb="19" eb="20">
      <t>ガク</t>
    </rPh>
    <rPh sb="25" eb="27">
      <t>ニュウリョク</t>
    </rPh>
    <rPh sb="29" eb="30">
      <t>クダ</t>
    </rPh>
    <phoneticPr fontId="2"/>
  </si>
  <si>
    <t>【給与所得等に係る市民税・県民税特別徴収税額の決定・変更通知書（納税義務者用）の場合】</t>
    <rPh sb="1" eb="3">
      <t>キュウヨ</t>
    </rPh>
    <rPh sb="3" eb="5">
      <t>ショトク</t>
    </rPh>
    <rPh sb="5" eb="6">
      <t>トウ</t>
    </rPh>
    <rPh sb="7" eb="8">
      <t>カカ</t>
    </rPh>
    <rPh sb="9" eb="12">
      <t>シミンゼイ</t>
    </rPh>
    <rPh sb="13" eb="16">
      <t>ケンミンゼイ</t>
    </rPh>
    <rPh sb="16" eb="18">
      <t>トクベツ</t>
    </rPh>
    <rPh sb="18" eb="20">
      <t>チョウシュウ</t>
    </rPh>
    <rPh sb="20" eb="22">
      <t>ゼイガク</t>
    </rPh>
    <rPh sb="23" eb="25">
      <t>ケッテイ</t>
    </rPh>
    <rPh sb="26" eb="28">
      <t>ヘンコウ</t>
    </rPh>
    <rPh sb="28" eb="31">
      <t>ツウチショ</t>
    </rPh>
    <rPh sb="32" eb="34">
      <t>ノウゼイ</t>
    </rPh>
    <rPh sb="34" eb="37">
      <t>ギムシャ</t>
    </rPh>
    <rPh sb="37" eb="38">
      <t>ヨウ</t>
    </rPh>
    <rPh sb="40" eb="42">
      <t>バアイ</t>
    </rPh>
    <phoneticPr fontId="2"/>
  </si>
  <si>
    <t>税額欄に記載されている「税額控除前所得割額④」と「税額控除額⑤」をそれぞれ入力して下さい。</t>
    <rPh sb="0" eb="2">
      <t>ゼイガク</t>
    </rPh>
    <rPh sb="2" eb="3">
      <t>ラン</t>
    </rPh>
    <rPh sb="4" eb="6">
      <t>キサイ</t>
    </rPh>
    <rPh sb="12" eb="14">
      <t>ゼイガク</t>
    </rPh>
    <rPh sb="14" eb="16">
      <t>コウジョ</t>
    </rPh>
    <rPh sb="16" eb="17">
      <t>マエ</t>
    </rPh>
    <rPh sb="17" eb="19">
      <t>ショトク</t>
    </rPh>
    <rPh sb="19" eb="20">
      <t>ワリ</t>
    </rPh>
    <rPh sb="20" eb="21">
      <t>ガク</t>
    </rPh>
    <rPh sb="25" eb="27">
      <t>ゼイガク</t>
    </rPh>
    <rPh sb="27" eb="29">
      <t>コウジョ</t>
    </rPh>
    <rPh sb="29" eb="30">
      <t>ガク</t>
    </rPh>
    <rPh sb="37" eb="39">
      <t>ニュウリョク</t>
    </rPh>
    <rPh sb="41" eb="42">
      <t>クダ</t>
    </rPh>
    <phoneticPr fontId="2"/>
  </si>
  <si>
    <t>（加算されている場合、摘要欄に金額等の記載があります。）</t>
    <rPh sb="1" eb="3">
      <t>カサン</t>
    </rPh>
    <rPh sb="8" eb="10">
      <t>バアイ</t>
    </rPh>
    <rPh sb="11" eb="13">
      <t>テキヨウ</t>
    </rPh>
    <rPh sb="13" eb="14">
      <t>ラン</t>
    </rPh>
    <rPh sb="15" eb="17">
      <t>キンガク</t>
    </rPh>
    <rPh sb="17" eb="18">
      <t>トウ</t>
    </rPh>
    <rPh sb="19" eb="21">
      <t>キサイ</t>
    </rPh>
    <phoneticPr fontId="2"/>
  </si>
  <si>
    <t>「税額控除額⑤」に記載されている金額から、摘要欄に記載されている金額をそれぞれ差し引いた金額が</t>
    <rPh sb="1" eb="3">
      <t>ゼイガク</t>
    </rPh>
    <rPh sb="3" eb="5">
      <t>コウジョ</t>
    </rPh>
    <rPh sb="5" eb="6">
      <t>ガク</t>
    </rPh>
    <rPh sb="9" eb="11">
      <t>キサイ</t>
    </rPh>
    <rPh sb="16" eb="18">
      <t>キンガク</t>
    </rPh>
    <rPh sb="21" eb="23">
      <t>テキヨウ</t>
    </rPh>
    <rPh sb="23" eb="24">
      <t>ラン</t>
    </rPh>
    <rPh sb="25" eb="27">
      <t>キサイ</t>
    </rPh>
    <rPh sb="32" eb="34">
      <t>キンガク</t>
    </rPh>
    <rPh sb="39" eb="40">
      <t>サ</t>
    </rPh>
    <rPh sb="41" eb="42">
      <t>ヒ</t>
    </rPh>
    <rPh sb="44" eb="46">
      <t>キンガク</t>
    </rPh>
    <phoneticPr fontId="2"/>
  </si>
  <si>
    <t>調整控除額（㋒と㋓）になります。</t>
    <rPh sb="0" eb="2">
      <t>チョウセイ</t>
    </rPh>
    <rPh sb="2" eb="4">
      <t>コウジョ</t>
    </rPh>
    <rPh sb="4" eb="5">
      <t>ガク</t>
    </rPh>
    <phoneticPr fontId="2"/>
  </si>
  <si>
    <t>※　上限額試算表には差し引いた後の金額を入力することになります。</t>
    <rPh sb="2" eb="4">
      <t>ジョウゲン</t>
    </rPh>
    <rPh sb="4" eb="5">
      <t>ガク</t>
    </rPh>
    <rPh sb="5" eb="7">
      <t>シサン</t>
    </rPh>
    <rPh sb="7" eb="8">
      <t>ヒョウ</t>
    </rPh>
    <rPh sb="10" eb="11">
      <t>サ</t>
    </rPh>
    <rPh sb="12" eb="13">
      <t>ヒ</t>
    </rPh>
    <rPh sb="15" eb="16">
      <t>アト</t>
    </rPh>
    <rPh sb="17" eb="19">
      <t>キンガク</t>
    </rPh>
    <rPh sb="20" eb="22">
      <t>ニュウリョク</t>
    </rPh>
    <phoneticPr fontId="2"/>
  </si>
  <si>
    <t>（例）</t>
    <rPh sb="1" eb="2">
      <t>レイ</t>
    </rPh>
    <phoneticPr fontId="2"/>
  </si>
  <si>
    <t>市民税の税額控除⑤は</t>
    <rPh sb="0" eb="3">
      <t>シミンゼイ</t>
    </rPh>
    <rPh sb="4" eb="6">
      <t>ゼイガク</t>
    </rPh>
    <rPh sb="6" eb="8">
      <t>コウジョ</t>
    </rPh>
    <phoneticPr fontId="2"/>
  </si>
  <si>
    <t>県民税の税額控除⑤は</t>
    <rPh sb="0" eb="3">
      <t>ケンミンゼイ</t>
    </rPh>
    <rPh sb="4" eb="6">
      <t>ゼイガク</t>
    </rPh>
    <rPh sb="6" eb="8">
      <t>コウジョ</t>
    </rPh>
    <phoneticPr fontId="2"/>
  </si>
  <si>
    <t>【所得税率（㋔）について】</t>
    <rPh sb="1" eb="3">
      <t>ショトク</t>
    </rPh>
    <rPh sb="3" eb="5">
      <t>ゼイリツ</t>
    </rPh>
    <phoneticPr fontId="2"/>
  </si>
  <si>
    <t>所得税率（㋔）は課税総所得金額によって左の表のとおり定められています。</t>
    <rPh sb="0" eb="2">
      <t>ショトク</t>
    </rPh>
    <rPh sb="2" eb="4">
      <t>ゼイリツ</t>
    </rPh>
    <rPh sb="8" eb="10">
      <t>カゼイ</t>
    </rPh>
    <rPh sb="10" eb="13">
      <t>ソウショトク</t>
    </rPh>
    <rPh sb="13" eb="15">
      <t>キンガク</t>
    </rPh>
    <rPh sb="19" eb="20">
      <t>ヒダリ</t>
    </rPh>
    <rPh sb="21" eb="22">
      <t>ヒョウ</t>
    </rPh>
    <rPh sb="26" eb="27">
      <t>サダ</t>
    </rPh>
    <phoneticPr fontId="2"/>
  </si>
  <si>
    <t>課税総所得金額とは、総所得金額、退職所得金額（分離課税に係る分を除く）及び山林所得金額の合計額から</t>
    <rPh sb="0" eb="2">
      <t>カゼイ</t>
    </rPh>
    <rPh sb="2" eb="7">
      <t>ソウショトクキンガク</t>
    </rPh>
    <rPh sb="10" eb="13">
      <t>ソウショトク</t>
    </rPh>
    <rPh sb="13" eb="15">
      <t>キンガク</t>
    </rPh>
    <rPh sb="16" eb="18">
      <t>タイショク</t>
    </rPh>
    <rPh sb="18" eb="20">
      <t>ショトク</t>
    </rPh>
    <rPh sb="20" eb="22">
      <t>キンガク</t>
    </rPh>
    <rPh sb="23" eb="25">
      <t>ブンリ</t>
    </rPh>
    <rPh sb="25" eb="27">
      <t>カゼイ</t>
    </rPh>
    <rPh sb="28" eb="29">
      <t>カカ</t>
    </rPh>
    <rPh sb="30" eb="31">
      <t>ブン</t>
    </rPh>
    <rPh sb="32" eb="33">
      <t>ノゾ</t>
    </rPh>
    <rPh sb="35" eb="36">
      <t>オヨ</t>
    </rPh>
    <rPh sb="37" eb="39">
      <t>サンリン</t>
    </rPh>
    <rPh sb="39" eb="41">
      <t>ショトク</t>
    </rPh>
    <rPh sb="41" eb="43">
      <t>キンガク</t>
    </rPh>
    <rPh sb="44" eb="46">
      <t>ゴウケイ</t>
    </rPh>
    <rPh sb="46" eb="47">
      <t>ガク</t>
    </rPh>
    <phoneticPr fontId="2"/>
  </si>
  <si>
    <t>所得控除額を差し引いた額のことです。</t>
    <rPh sb="0" eb="2">
      <t>ショトク</t>
    </rPh>
    <rPh sb="2" eb="4">
      <t>コウジョ</t>
    </rPh>
    <rPh sb="4" eb="5">
      <t>ガク</t>
    </rPh>
    <rPh sb="6" eb="7">
      <t>サ</t>
    </rPh>
    <rPh sb="8" eb="9">
      <t>ヒ</t>
    </rPh>
    <rPh sb="11" eb="12">
      <t>ガク</t>
    </rPh>
    <phoneticPr fontId="2"/>
  </si>
  <si>
    <t>源泉徴収票や確定申告書などで確認することができます。（確認方法は下記のとおりです）</t>
    <rPh sb="0" eb="2">
      <t>ゲンセン</t>
    </rPh>
    <rPh sb="2" eb="4">
      <t>チョウシュウ</t>
    </rPh>
    <rPh sb="4" eb="5">
      <t>ヒョウ</t>
    </rPh>
    <rPh sb="6" eb="8">
      <t>カクテイ</t>
    </rPh>
    <rPh sb="8" eb="10">
      <t>シンコク</t>
    </rPh>
    <rPh sb="10" eb="11">
      <t>ショ</t>
    </rPh>
    <rPh sb="14" eb="16">
      <t>カクニン</t>
    </rPh>
    <rPh sb="27" eb="29">
      <t>カクニン</t>
    </rPh>
    <rPh sb="29" eb="31">
      <t>ホウホウ</t>
    </rPh>
    <rPh sb="32" eb="34">
      <t>カキ</t>
    </rPh>
    <phoneticPr fontId="2"/>
  </si>
  <si>
    <t>次の（１）と（２）の合計額に、退職所得金額、山林所得金額を加算した金額です。</t>
    <rPh sb="0" eb="1">
      <t>ツギ</t>
    </rPh>
    <rPh sb="10" eb="12">
      <t>ゴウケイ</t>
    </rPh>
    <rPh sb="12" eb="13">
      <t>ガク</t>
    </rPh>
    <rPh sb="15" eb="17">
      <t>タイショク</t>
    </rPh>
    <rPh sb="17" eb="19">
      <t>ショトク</t>
    </rPh>
    <rPh sb="19" eb="21">
      <t>キンガク</t>
    </rPh>
    <rPh sb="22" eb="24">
      <t>サンリン</t>
    </rPh>
    <rPh sb="24" eb="26">
      <t>ショトク</t>
    </rPh>
    <rPh sb="26" eb="28">
      <t>キンガク</t>
    </rPh>
    <rPh sb="29" eb="31">
      <t>カサン</t>
    </rPh>
    <rPh sb="33" eb="35">
      <t>キンガク</t>
    </rPh>
    <phoneticPr fontId="2"/>
  </si>
  <si>
    <t>（１）　事業所得、不動産所得、給与所得、総合課税の利子所得・配当所得・短期譲渡所得及び雑所得の合計額（損益通算後の金額）</t>
    <rPh sb="4" eb="6">
      <t>ジギョウ</t>
    </rPh>
    <rPh sb="6" eb="8">
      <t>ショトク</t>
    </rPh>
    <rPh sb="9" eb="12">
      <t>フドウサン</t>
    </rPh>
    <rPh sb="12" eb="14">
      <t>ショトク</t>
    </rPh>
    <rPh sb="15" eb="17">
      <t>キュウヨ</t>
    </rPh>
    <rPh sb="17" eb="19">
      <t>ショトク</t>
    </rPh>
    <rPh sb="20" eb="22">
      <t>ソウゴウ</t>
    </rPh>
    <rPh sb="22" eb="24">
      <t>カゼイ</t>
    </rPh>
    <rPh sb="25" eb="27">
      <t>リシ</t>
    </rPh>
    <rPh sb="27" eb="29">
      <t>ショトク</t>
    </rPh>
    <rPh sb="30" eb="32">
      <t>ハイトウ</t>
    </rPh>
    <rPh sb="32" eb="34">
      <t>ショトク</t>
    </rPh>
    <rPh sb="35" eb="37">
      <t>タンキ</t>
    </rPh>
    <rPh sb="37" eb="39">
      <t>ジョウト</t>
    </rPh>
    <rPh sb="39" eb="41">
      <t>ショトク</t>
    </rPh>
    <rPh sb="41" eb="42">
      <t>オヨ</t>
    </rPh>
    <rPh sb="43" eb="44">
      <t>ザツ</t>
    </rPh>
    <rPh sb="44" eb="46">
      <t>ショトク</t>
    </rPh>
    <rPh sb="47" eb="49">
      <t>ゴウケイ</t>
    </rPh>
    <rPh sb="49" eb="50">
      <t>ガク</t>
    </rPh>
    <rPh sb="51" eb="53">
      <t>ソンエキ</t>
    </rPh>
    <rPh sb="53" eb="55">
      <t>ツウサン</t>
    </rPh>
    <rPh sb="55" eb="56">
      <t>ゴ</t>
    </rPh>
    <rPh sb="57" eb="59">
      <t>キンガク</t>
    </rPh>
    <phoneticPr fontId="2"/>
  </si>
  <si>
    <t>（注）　申告分離課税の所得がある場合には、それらの所得金額（長（短）期譲渡所得については特別控除前の金額）の合計額を加算した金額です。</t>
    <rPh sb="1" eb="2">
      <t>チュウ</t>
    </rPh>
    <rPh sb="4" eb="6">
      <t>シンコク</t>
    </rPh>
    <rPh sb="6" eb="8">
      <t>ブンリ</t>
    </rPh>
    <rPh sb="8" eb="10">
      <t>カゼイ</t>
    </rPh>
    <rPh sb="11" eb="13">
      <t>ショトク</t>
    </rPh>
    <rPh sb="16" eb="18">
      <t>バアイ</t>
    </rPh>
    <rPh sb="25" eb="27">
      <t>ショトク</t>
    </rPh>
    <rPh sb="27" eb="29">
      <t>キンガク</t>
    </rPh>
    <rPh sb="30" eb="31">
      <t>チョウ</t>
    </rPh>
    <rPh sb="32" eb="33">
      <t>タン</t>
    </rPh>
    <rPh sb="34" eb="35">
      <t>キ</t>
    </rPh>
    <rPh sb="35" eb="37">
      <t>ジョウト</t>
    </rPh>
    <rPh sb="37" eb="39">
      <t>ショトク</t>
    </rPh>
    <rPh sb="44" eb="46">
      <t>トクベツ</t>
    </rPh>
    <rPh sb="46" eb="48">
      <t>コウジョ</t>
    </rPh>
    <rPh sb="48" eb="49">
      <t>マエ</t>
    </rPh>
    <rPh sb="50" eb="52">
      <t>キンガク</t>
    </rPh>
    <rPh sb="54" eb="56">
      <t>ゴウケイ</t>
    </rPh>
    <rPh sb="56" eb="57">
      <t>ガク</t>
    </rPh>
    <rPh sb="58" eb="60">
      <t>カサン</t>
    </rPh>
    <rPh sb="62" eb="64">
      <t>キンガク</t>
    </rPh>
    <phoneticPr fontId="2"/>
  </si>
  <si>
    <t>（２）　総合課税の長期譲渡所得と一時所得の合計額（損益通算後の金額）の２分の１の金額</t>
    <rPh sb="4" eb="6">
      <t>ソウゴウ</t>
    </rPh>
    <rPh sb="6" eb="8">
      <t>カゼイ</t>
    </rPh>
    <rPh sb="9" eb="11">
      <t>チョウキ</t>
    </rPh>
    <rPh sb="11" eb="13">
      <t>ジョウト</t>
    </rPh>
    <rPh sb="13" eb="15">
      <t>ショトク</t>
    </rPh>
    <rPh sb="16" eb="18">
      <t>イチジ</t>
    </rPh>
    <rPh sb="18" eb="20">
      <t>ショトク</t>
    </rPh>
    <rPh sb="21" eb="23">
      <t>ゴウケイ</t>
    </rPh>
    <rPh sb="23" eb="24">
      <t>ガク</t>
    </rPh>
    <rPh sb="25" eb="27">
      <t>ソンエキ</t>
    </rPh>
    <rPh sb="27" eb="29">
      <t>ツウサン</t>
    </rPh>
    <rPh sb="29" eb="30">
      <t>ゴ</t>
    </rPh>
    <rPh sb="31" eb="33">
      <t>キンガク</t>
    </rPh>
    <rPh sb="36" eb="37">
      <t>ブン</t>
    </rPh>
    <rPh sb="40" eb="42">
      <t>キンガク</t>
    </rPh>
    <phoneticPr fontId="2"/>
  </si>
  <si>
    <t>合計所得金額に、次の繰越控除を適用した後の金額です。</t>
    <rPh sb="0" eb="2">
      <t>ゴウケイ</t>
    </rPh>
    <rPh sb="2" eb="4">
      <t>ショトク</t>
    </rPh>
    <rPh sb="4" eb="6">
      <t>キンガク</t>
    </rPh>
    <rPh sb="8" eb="9">
      <t>ツギ</t>
    </rPh>
    <rPh sb="10" eb="12">
      <t>クリコシ</t>
    </rPh>
    <rPh sb="12" eb="14">
      <t>コウジョ</t>
    </rPh>
    <rPh sb="15" eb="17">
      <t>テキヨウ</t>
    </rPh>
    <rPh sb="19" eb="20">
      <t>アト</t>
    </rPh>
    <rPh sb="21" eb="23">
      <t>キンガク</t>
    </rPh>
    <phoneticPr fontId="2"/>
  </si>
  <si>
    <t>◇合計所得金額</t>
    <rPh sb="1" eb="7">
      <t>ゴウケイショトクキンガク</t>
    </rPh>
    <phoneticPr fontId="2"/>
  </si>
  <si>
    <t>◇総所得金額等</t>
    <rPh sb="1" eb="4">
      <t>ソウショトク</t>
    </rPh>
    <rPh sb="4" eb="6">
      <t>キンガク</t>
    </rPh>
    <rPh sb="6" eb="7">
      <t>トウ</t>
    </rPh>
    <phoneticPr fontId="2"/>
  </si>
  <si>
    <t>（１）給与支払報告書の場合</t>
    <rPh sb="3" eb="5">
      <t>キュウヨ</t>
    </rPh>
    <rPh sb="5" eb="7">
      <t>シハラ</t>
    </rPh>
    <rPh sb="7" eb="10">
      <t>ホウコクショ</t>
    </rPh>
    <rPh sb="11" eb="13">
      <t>バアイ</t>
    </rPh>
    <phoneticPr fontId="2"/>
  </si>
  <si>
    <t>（２）確定申告書の場合</t>
    <rPh sb="3" eb="5">
      <t>カクテイ</t>
    </rPh>
    <rPh sb="5" eb="7">
      <t>シンコク</t>
    </rPh>
    <rPh sb="7" eb="8">
      <t>ショ</t>
    </rPh>
    <rPh sb="9" eb="11">
      <t>バアイ</t>
    </rPh>
    <phoneticPr fontId="2"/>
  </si>
  <si>
    <t>　</t>
    <phoneticPr fontId="2"/>
  </si>
  <si>
    <t>　純損失や雑損失の繰越控除・居住用財産の買替え等の場合の譲渡損失の繰越控除・特定居住用財産の譲渡損失の繰越控除・</t>
    <rPh sb="1" eb="2">
      <t>ジュン</t>
    </rPh>
    <rPh sb="2" eb="4">
      <t>ソンシツ</t>
    </rPh>
    <rPh sb="5" eb="6">
      <t>ザツ</t>
    </rPh>
    <rPh sb="6" eb="8">
      <t>ソンシツ</t>
    </rPh>
    <rPh sb="9" eb="11">
      <t>クリコシ</t>
    </rPh>
    <rPh sb="11" eb="13">
      <t>コウジョ</t>
    </rPh>
    <phoneticPr fontId="2"/>
  </si>
  <si>
    <t>　</t>
    <phoneticPr fontId="2"/>
  </si>
  <si>
    <t>　上場株式等に係る譲渡損失の繰越控除・特定中小会社が発行した株式に係る譲渡損失の繰越控除・先物取引の差金等決済に係る損失の繰越控除</t>
    <phoneticPr fontId="2"/>
  </si>
  <si>
    <t>拡大図</t>
    <rPh sb="0" eb="2">
      <t>カクダイ</t>
    </rPh>
    <rPh sb="2" eb="3">
      <t>ズ</t>
    </rPh>
    <phoneticPr fontId="2"/>
  </si>
  <si>
    <t>総合課税と申告分離課税の両方の所得がある場合の影響</t>
    <rPh sb="0" eb="2">
      <t>ソウゴウ</t>
    </rPh>
    <rPh sb="2" eb="4">
      <t>カゼイ</t>
    </rPh>
    <rPh sb="5" eb="7">
      <t>シンコク</t>
    </rPh>
    <rPh sb="7" eb="9">
      <t>ブンリ</t>
    </rPh>
    <rPh sb="9" eb="11">
      <t>カゼイ</t>
    </rPh>
    <rPh sb="12" eb="14">
      <t>リョウホウ</t>
    </rPh>
    <rPh sb="15" eb="17">
      <t>ショトク</t>
    </rPh>
    <rPh sb="20" eb="22">
      <t>バアイ</t>
    </rPh>
    <rPh sb="23" eb="25">
      <t>エイキョウ</t>
    </rPh>
    <phoneticPr fontId="2"/>
  </si>
  <si>
    <t>総合課税に係る個人住民税所得割額と申告分離課税に係る個人住民税所得割額を合算した金額により算定します。</t>
    <rPh sb="0" eb="2">
      <t>ソウゴウ</t>
    </rPh>
    <rPh sb="2" eb="4">
      <t>カゼイ</t>
    </rPh>
    <rPh sb="5" eb="6">
      <t>カカ</t>
    </rPh>
    <rPh sb="7" eb="9">
      <t>コジン</t>
    </rPh>
    <rPh sb="9" eb="12">
      <t>ジュウミンゼイ</t>
    </rPh>
    <rPh sb="12" eb="14">
      <t>ショトク</t>
    </rPh>
    <rPh sb="14" eb="15">
      <t>ワリ</t>
    </rPh>
    <rPh sb="15" eb="16">
      <t>ガク</t>
    </rPh>
    <rPh sb="17" eb="19">
      <t>シンコク</t>
    </rPh>
    <rPh sb="19" eb="21">
      <t>ブンリ</t>
    </rPh>
    <rPh sb="21" eb="23">
      <t>カゼイ</t>
    </rPh>
    <rPh sb="24" eb="25">
      <t>カカ</t>
    </rPh>
    <rPh sb="26" eb="28">
      <t>コジン</t>
    </rPh>
    <rPh sb="28" eb="31">
      <t>ジュウミンゼイ</t>
    </rPh>
    <rPh sb="31" eb="33">
      <t>ショトク</t>
    </rPh>
    <rPh sb="33" eb="34">
      <t>ワリ</t>
    </rPh>
    <rPh sb="34" eb="35">
      <t>ガク</t>
    </rPh>
    <rPh sb="36" eb="38">
      <t>ガッサン</t>
    </rPh>
    <rPh sb="40" eb="42">
      <t>キンガク</t>
    </rPh>
    <rPh sb="45" eb="47">
      <t>サンテイ</t>
    </rPh>
    <phoneticPr fontId="2"/>
  </si>
  <si>
    <t>申告分離課税の所得については、総合課税の所得と分離して、特例税率により個人住民税所得割額を計算します。</t>
    <rPh sb="0" eb="2">
      <t>シンコク</t>
    </rPh>
    <rPh sb="2" eb="4">
      <t>ブンリ</t>
    </rPh>
    <rPh sb="4" eb="6">
      <t>カゼイ</t>
    </rPh>
    <rPh sb="7" eb="9">
      <t>ショトク</t>
    </rPh>
    <rPh sb="15" eb="17">
      <t>ソウゴウ</t>
    </rPh>
    <rPh sb="17" eb="19">
      <t>カゼイ</t>
    </rPh>
    <rPh sb="20" eb="22">
      <t>ショトク</t>
    </rPh>
    <rPh sb="23" eb="25">
      <t>ブンリ</t>
    </rPh>
    <rPh sb="28" eb="30">
      <t>トクレイ</t>
    </rPh>
    <rPh sb="30" eb="32">
      <t>ゼイリツ</t>
    </rPh>
    <rPh sb="35" eb="37">
      <t>コジン</t>
    </rPh>
    <rPh sb="37" eb="40">
      <t>ジュウミンゼイ</t>
    </rPh>
    <rPh sb="40" eb="42">
      <t>ショトク</t>
    </rPh>
    <rPh sb="42" eb="43">
      <t>ワリ</t>
    </rPh>
    <rPh sb="43" eb="44">
      <t>ガク</t>
    </rPh>
    <rPh sb="45" eb="47">
      <t>ケイサン</t>
    </rPh>
    <phoneticPr fontId="2"/>
  </si>
  <si>
    <t>可能性が高いといえます。影響の詳細については、住宅借入金特別控除額や所得税額によって異なりますのでお問い合わせください。</t>
    <rPh sb="0" eb="3">
      <t>カノウセイ</t>
    </rPh>
    <rPh sb="4" eb="5">
      <t>タカ</t>
    </rPh>
    <rPh sb="12" eb="14">
      <t>エイキョウ</t>
    </rPh>
    <rPh sb="15" eb="17">
      <t>ショウサイ</t>
    </rPh>
    <rPh sb="23" eb="25">
      <t>ジュウタク</t>
    </rPh>
    <rPh sb="25" eb="28">
      <t>シャクニュウキン</t>
    </rPh>
    <rPh sb="28" eb="30">
      <t>トクベツ</t>
    </rPh>
    <rPh sb="30" eb="32">
      <t>コウジョ</t>
    </rPh>
    <rPh sb="32" eb="33">
      <t>ガク</t>
    </rPh>
    <rPh sb="34" eb="36">
      <t>ショトク</t>
    </rPh>
    <rPh sb="36" eb="38">
      <t>ゼイガク</t>
    </rPh>
    <rPh sb="42" eb="43">
      <t>コト</t>
    </rPh>
    <rPh sb="50" eb="51">
      <t>ト</t>
    </rPh>
    <rPh sb="52" eb="53">
      <t>ア</t>
    </rPh>
    <phoneticPr fontId="2"/>
  </si>
  <si>
    <t>影響の詳細については、申告分離課税の所得の種類や金額によって異なりますのでお問い合わせください。</t>
    <rPh sb="0" eb="2">
      <t>エイキョウ</t>
    </rPh>
    <rPh sb="3" eb="5">
      <t>ショウサイ</t>
    </rPh>
    <rPh sb="11" eb="13">
      <t>シンコク</t>
    </rPh>
    <rPh sb="13" eb="15">
      <t>ブンリ</t>
    </rPh>
    <rPh sb="15" eb="17">
      <t>カゼイ</t>
    </rPh>
    <rPh sb="18" eb="20">
      <t>ショトク</t>
    </rPh>
    <rPh sb="21" eb="23">
      <t>シュルイ</t>
    </rPh>
    <rPh sb="24" eb="26">
      <t>キンガク</t>
    </rPh>
    <rPh sb="30" eb="31">
      <t>コト</t>
    </rPh>
    <rPh sb="38" eb="39">
      <t>ト</t>
    </rPh>
    <rPh sb="40" eb="41">
      <t>ア</t>
    </rPh>
    <phoneticPr fontId="2"/>
  </si>
  <si>
    <t>課税総所得金額（円）</t>
    <rPh sb="0" eb="2">
      <t>カゼイ</t>
    </rPh>
    <rPh sb="2" eb="5">
      <t>ソウショトク</t>
    </rPh>
    <rPh sb="5" eb="7">
      <t>キンガク</t>
    </rPh>
    <rPh sb="8" eb="9">
      <t>エン</t>
    </rPh>
    <phoneticPr fontId="2"/>
  </si>
  <si>
    <t xml:space="preserve"> 9,000,000　以下</t>
    <rPh sb="11" eb="13">
      <t>イカ</t>
    </rPh>
    <phoneticPr fontId="2"/>
  </si>
  <si>
    <t xml:space="preserve"> 6,950,000　以下</t>
    <rPh sb="11" eb="13">
      <t>イカ</t>
    </rPh>
    <phoneticPr fontId="2"/>
  </si>
  <si>
    <t xml:space="preserve"> 3,300,000　以下</t>
    <rPh sb="11" eb="13">
      <t>イカ</t>
    </rPh>
    <phoneticPr fontId="2"/>
  </si>
  <si>
    <t>　1,950,000　以下</t>
    <rPh sb="11" eb="13">
      <t>イカ</t>
    </rPh>
    <phoneticPr fontId="2"/>
  </si>
  <si>
    <t>所得税率（％）</t>
    <rPh sb="0" eb="2">
      <t>ショトク</t>
    </rPh>
    <rPh sb="2" eb="4">
      <t>ゼイリツ</t>
    </rPh>
    <phoneticPr fontId="2"/>
  </si>
  <si>
    <t>106,800 円 － 22,206 円 － 54,840 円 － 23,754＝ 6,000 円</t>
    <rPh sb="8" eb="9">
      <t>エン</t>
    </rPh>
    <rPh sb="19" eb="20">
      <t>エン</t>
    </rPh>
    <rPh sb="30" eb="31">
      <t>エン</t>
    </rPh>
    <rPh sb="48" eb="49">
      <t>エン</t>
    </rPh>
    <phoneticPr fontId="2"/>
  </si>
  <si>
    <t>71,200 円 － 14,804 円 － 36,560 円 － 15,836＝ ４,000 円</t>
    <rPh sb="7" eb="8">
      <t>エン</t>
    </rPh>
    <rPh sb="18" eb="19">
      <t>エン</t>
    </rPh>
    <rPh sb="29" eb="30">
      <t>エン</t>
    </rPh>
    <rPh sb="47" eb="48">
      <t>エン</t>
    </rPh>
    <phoneticPr fontId="2"/>
  </si>
  <si>
    <t>㋒には 6,000 円を入力</t>
    <rPh sb="10" eb="11">
      <t>エン</t>
    </rPh>
    <rPh sb="12" eb="14">
      <t>ニュウリョク</t>
    </rPh>
    <phoneticPr fontId="2"/>
  </si>
  <si>
    <t>㋓には 4,000 円を入力</t>
    <rPh sb="10" eb="11">
      <t>エン</t>
    </rPh>
    <rPh sb="12" eb="14">
      <t>ニュウリョク</t>
    </rPh>
    <phoneticPr fontId="2"/>
  </si>
  <si>
    <t>ただし、住宅借入金等特別控除額や寄附金税額控除等がある場合は、「税額控除額⑤」に加算されています。</t>
    <rPh sb="4" eb="6">
      <t>ジュウタク</t>
    </rPh>
    <rPh sb="6" eb="9">
      <t>シャクニュウキン</t>
    </rPh>
    <rPh sb="9" eb="10">
      <t>トウ</t>
    </rPh>
    <rPh sb="10" eb="12">
      <t>トクベツ</t>
    </rPh>
    <rPh sb="12" eb="14">
      <t>コウジョ</t>
    </rPh>
    <rPh sb="14" eb="15">
      <t>ガク</t>
    </rPh>
    <rPh sb="16" eb="19">
      <t>キフキン</t>
    </rPh>
    <rPh sb="19" eb="21">
      <t>ゼイガク</t>
    </rPh>
    <rPh sb="21" eb="23">
      <t>コウジョ</t>
    </rPh>
    <rPh sb="23" eb="24">
      <t>ナド</t>
    </rPh>
    <rPh sb="27" eb="29">
      <t>バアイ</t>
    </rPh>
    <rPh sb="32" eb="34">
      <t>ゼイガク</t>
    </rPh>
    <rPh sb="34" eb="36">
      <t>コウジョ</t>
    </rPh>
    <rPh sb="36" eb="37">
      <t>ガク</t>
    </rPh>
    <rPh sb="40" eb="42">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</si>
</sst>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28"/>
      <color rgb="FFFF0000"/>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38" fontId="0" fillId="0" borderId="0" xfId="1" applyFont="1">
      <alignment vertical="center"/>
    </xf>
    <xf numFmtId="38" fontId="0" fillId="0" borderId="0" xfId="0" applyNumberFormat="1">
      <alignment vertical="center"/>
    </xf>
    <xf numFmtId="176" fontId="0" fillId="0" borderId="0" xfId="2" applyNumberFormat="1" applyFont="1">
      <alignment vertical="center"/>
    </xf>
    <xf numFmtId="38" fontId="0" fillId="0" borderId="0" xfId="1" applyFont="1" applyAlignment="1">
      <alignment horizontal="center" vertical="center"/>
    </xf>
    <xf numFmtId="38" fontId="0" fillId="0" borderId="0" xfId="1" applyFont="1" applyAlignment="1">
      <alignment horizontal="right" vertical="center"/>
    </xf>
    <xf numFmtId="0" fontId="0" fillId="0" borderId="0" xfId="0" applyAlignment="1">
      <alignment horizontal="right" vertical="center"/>
    </xf>
    <xf numFmtId="0" fontId="0" fillId="0" borderId="0" xfId="2" applyNumberFormat="1" applyFont="1">
      <alignment vertical="center"/>
    </xf>
    <xf numFmtId="38" fontId="0" fillId="0" borderId="0" xfId="1" applyFont="1" applyAlignment="1">
      <alignment vertical="center" shrinkToFit="1"/>
    </xf>
    <xf numFmtId="0" fontId="0" fillId="0" borderId="3" xfId="0" applyBorder="1">
      <alignment vertical="center"/>
    </xf>
    <xf numFmtId="0" fontId="0" fillId="0" borderId="4" xfId="0" applyBorder="1" applyAlignment="1">
      <alignment horizontal="center" vertical="center"/>
    </xf>
    <xf numFmtId="0" fontId="0" fillId="0" borderId="4" xfId="0" applyBorder="1">
      <alignment vertical="center"/>
    </xf>
    <xf numFmtId="176" fontId="0" fillId="0" borderId="4" xfId="0" applyNumberFormat="1" applyBorder="1">
      <alignment vertical="center"/>
    </xf>
    <xf numFmtId="38" fontId="0" fillId="2" borderId="3" xfId="1" applyFont="1" applyFill="1" applyBorder="1" applyAlignment="1" applyProtection="1">
      <alignment vertical="center" shrinkToFit="1"/>
      <protection locked="0"/>
    </xf>
    <xf numFmtId="0" fontId="0" fillId="2" borderId="3" xfId="0" applyFill="1" applyBorder="1" applyAlignment="1" applyProtection="1">
      <alignment horizontal="center" vertical="center" shrinkToFit="1"/>
      <protection locked="0"/>
    </xf>
    <xf numFmtId="0" fontId="3" fillId="0" borderId="0" xfId="0" applyFont="1">
      <alignment vertical="center"/>
    </xf>
    <xf numFmtId="38" fontId="3" fillId="0" borderId="0" xfId="1" applyFont="1" applyAlignment="1">
      <alignment horizontal="right" vertical="center"/>
    </xf>
    <xf numFmtId="38" fontId="3" fillId="0" borderId="0" xfId="1" applyFont="1">
      <alignment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38" fontId="6" fillId="0" borderId="4" xfId="0" applyNumberFormat="1" applyFont="1" applyBorder="1" applyAlignment="1">
      <alignment horizontal="center" vertical="center"/>
    </xf>
    <xf numFmtId="38" fontId="6" fillId="0" borderId="8" xfId="0" applyNumberFormat="1" applyFont="1" applyBorder="1" applyAlignment="1">
      <alignment horizontal="center" vertical="center"/>
    </xf>
    <xf numFmtId="38" fontId="6" fillId="0" borderId="7" xfId="0" applyNumberFormat="1" applyFont="1" applyBorder="1" applyAlignment="1">
      <alignment horizontal="center" vertical="center"/>
    </xf>
    <xf numFmtId="38" fontId="6" fillId="0" borderId="5" xfId="0" applyNumberFormat="1"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3" fillId="0" borderId="3" xfId="0" applyFont="1" applyBorder="1">
      <alignment vertical="center"/>
    </xf>
    <xf numFmtId="38" fontId="4" fillId="2" borderId="3" xfId="1" applyFont="1" applyFill="1" applyBorder="1" applyProtection="1">
      <alignment vertical="center"/>
      <protection locked="0"/>
    </xf>
    <xf numFmtId="0" fontId="7" fillId="0" borderId="0" xfId="0" applyFo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38" fontId="3" fillId="0" borderId="6" xfId="1" applyFont="1" applyBorder="1" applyAlignment="1">
      <alignment horizontal="left" vertical="center" shrinkToFit="1"/>
    </xf>
    <xf numFmtId="38" fontId="3" fillId="0" borderId="2" xfId="1" applyFont="1" applyBorder="1" applyAlignment="1">
      <alignment horizontal="left" vertical="center" shrinkToFit="1"/>
    </xf>
    <xf numFmtId="38" fontId="0" fillId="0" borderId="0" xfId="1" applyFont="1" applyAlignment="1">
      <alignment horizontal="right" vertical="center"/>
    </xf>
    <xf numFmtId="38" fontId="3" fillId="0" borderId="1" xfId="1" applyFont="1" applyBorder="1" applyAlignment="1">
      <alignment horizontal="right" vertical="center" shrinkToFit="1"/>
    </xf>
    <xf numFmtId="38" fontId="3" fillId="0" borderId="6" xfId="1" applyFont="1" applyBorder="1" applyAlignment="1">
      <alignment horizontal="right" vertical="center" shrinkToFit="1"/>
    </xf>
    <xf numFmtId="0" fontId="0" fillId="0" borderId="0" xfId="0" applyAlignment="1">
      <alignment horizontal="center" vertical="center"/>
    </xf>
    <xf numFmtId="0" fontId="11" fillId="0" borderId="4" xfId="0" applyFont="1" applyBorder="1" applyAlignment="1">
      <alignment horizontal="center" vertical="center"/>
    </xf>
    <xf numFmtId="0" fontId="12"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png"/><Relationship Id="rId7" Type="http://schemas.openxmlformats.org/officeDocument/2006/relationships/image" Target="../media/image9.emf"/><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828675</xdr:colOff>
          <xdr:row>24</xdr:row>
          <xdr:rowOff>152400</xdr:rowOff>
        </xdr:from>
        <xdr:to>
          <xdr:col>3</xdr:col>
          <xdr:colOff>918912</xdr:colOff>
          <xdr:row>30</xdr:row>
          <xdr:rowOff>72190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M$33:$P$36" spid="_x0000_s2287"/>
                </a:ext>
              </a:extLst>
            </xdr:cNvPicPr>
          </xdr:nvPicPr>
          <xdr:blipFill>
            <a:blip xmlns:r="http://schemas.openxmlformats.org/officeDocument/2006/relationships" r:embed="rId1"/>
            <a:srcRect/>
            <a:stretch>
              <a:fillRect/>
            </a:stretch>
          </xdr:blipFill>
          <xdr:spPr bwMode="auto">
            <a:xfrm>
              <a:off x="828675" y="5566611"/>
              <a:ext cx="3830053" cy="116305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171449</xdr:colOff>
      <xdr:row>90</xdr:row>
      <xdr:rowOff>158750</xdr:rowOff>
    </xdr:from>
    <xdr:to>
      <xdr:col>31</xdr:col>
      <xdr:colOff>64824</xdr:colOff>
      <xdr:row>109</xdr:row>
      <xdr:rowOff>50800</xdr:rowOff>
    </xdr:to>
    <xdr:pic>
      <xdr:nvPicPr>
        <xdr:cNvPr id="9" name="図 8">
          <a:extLst>
            <a:ext uri="{FF2B5EF4-FFF2-40B4-BE49-F238E27FC236}">
              <a16:creationId xmlns:a16="http://schemas.microsoft.com/office/drawing/2014/main" id="{74BB33A4-62F8-4CCA-9FCA-55E9FB7FAA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1999" y="15017750"/>
          <a:ext cx="2471475" cy="3028950"/>
        </a:xfrm>
        <a:prstGeom prst="rect">
          <a:avLst/>
        </a:prstGeom>
      </xdr:spPr>
    </xdr:pic>
    <xdr:clientData/>
  </xdr:twoCellAnchor>
  <xdr:twoCellAnchor editAs="oneCell">
    <xdr:from>
      <xdr:col>0</xdr:col>
      <xdr:colOff>139700</xdr:colOff>
      <xdr:row>89</xdr:row>
      <xdr:rowOff>25400</xdr:rowOff>
    </xdr:from>
    <xdr:to>
      <xdr:col>13</xdr:col>
      <xdr:colOff>182394</xdr:colOff>
      <xdr:row>110</xdr:row>
      <xdr:rowOff>44450</xdr:rowOff>
    </xdr:to>
    <xdr:pic>
      <xdr:nvPicPr>
        <xdr:cNvPr id="8" name="図 7">
          <a:extLst>
            <a:ext uri="{FF2B5EF4-FFF2-40B4-BE49-F238E27FC236}">
              <a16:creationId xmlns:a16="http://schemas.microsoft.com/office/drawing/2014/main" id="{DD627415-3F78-4DF4-BF73-4ACCD47C1EF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9700" y="14719300"/>
          <a:ext cx="2436644" cy="3486150"/>
        </a:xfrm>
        <a:prstGeom prst="rect">
          <a:avLst/>
        </a:prstGeom>
      </xdr:spPr>
    </xdr:pic>
    <xdr:clientData/>
  </xdr:twoCellAnchor>
  <xdr:twoCellAnchor editAs="oneCell">
    <xdr:from>
      <xdr:col>1</xdr:col>
      <xdr:colOff>88901</xdr:colOff>
      <xdr:row>67</xdr:row>
      <xdr:rowOff>155364</xdr:rowOff>
    </xdr:from>
    <xdr:to>
      <xdr:col>11</xdr:col>
      <xdr:colOff>171450</xdr:colOff>
      <xdr:row>84</xdr:row>
      <xdr:rowOff>75934</xdr:rowOff>
    </xdr:to>
    <xdr:pic>
      <xdr:nvPicPr>
        <xdr:cNvPr id="7" name="図 6">
          <a:extLst>
            <a:ext uri="{FF2B5EF4-FFF2-40B4-BE49-F238E27FC236}">
              <a16:creationId xmlns:a16="http://schemas.microsoft.com/office/drawing/2014/main" id="{39CAE399-6ED4-4FE6-B43C-C77C4593714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rot="5400000">
          <a:off x="-128559" y="11618674"/>
          <a:ext cx="2727270" cy="1924049"/>
        </a:xfrm>
        <a:prstGeom prst="rect">
          <a:avLst/>
        </a:prstGeom>
      </xdr:spPr>
    </xdr:pic>
    <xdr:clientData/>
  </xdr:twoCellAnchor>
  <xdr:twoCellAnchor>
    <xdr:from>
      <xdr:col>24</xdr:col>
      <xdr:colOff>180975</xdr:colOff>
      <xdr:row>1</xdr:row>
      <xdr:rowOff>9525</xdr:rowOff>
    </xdr:from>
    <xdr:to>
      <xdr:col>24</xdr:col>
      <xdr:colOff>180975</xdr:colOff>
      <xdr:row>21</xdr:row>
      <xdr:rowOff>525</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981575" y="180975"/>
          <a:ext cx="0" cy="3420000"/>
        </a:xfrm>
        <a:prstGeom prst="line">
          <a:avLst/>
        </a:prstGeom>
        <a:ln w="19050">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142876</xdr:colOff>
      <xdr:row>70</xdr:row>
      <xdr:rowOff>80960</xdr:rowOff>
    </xdr:from>
    <xdr:to>
      <xdr:col>11</xdr:col>
      <xdr:colOff>133350</xdr:colOff>
      <xdr:row>71</xdr:row>
      <xdr:rowOff>107950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27026" y="11637960"/>
          <a:ext cx="1831974" cy="19209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9526</xdr:colOff>
      <xdr:row>70</xdr:row>
      <xdr:rowOff>9525</xdr:rowOff>
    </xdr:from>
    <xdr:to>
      <xdr:col>47</xdr:col>
      <xdr:colOff>104895</xdr:colOff>
      <xdr:row>74</xdr:row>
      <xdr:rowOff>7725</xdr:rowOff>
    </xdr:to>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09851" y="12011025"/>
          <a:ext cx="6896219"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19050</xdr:colOff>
      <xdr:row>76</xdr:row>
      <xdr:rowOff>9525</xdr:rowOff>
    </xdr:from>
    <xdr:to>
      <xdr:col>25</xdr:col>
      <xdr:colOff>174750</xdr:colOff>
      <xdr:row>78</xdr:row>
      <xdr:rowOff>62625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19375" y="13039725"/>
          <a:ext cx="2556000" cy="3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課税総所得金額＝Ａ－Ｂ</a:t>
          </a:r>
        </a:p>
      </xdr:txBody>
    </xdr:sp>
    <xdr:clientData/>
  </xdr:twoCellAnchor>
  <xdr:twoCellAnchor>
    <xdr:from>
      <xdr:col>12</xdr:col>
      <xdr:colOff>171449</xdr:colOff>
      <xdr:row>75</xdr:row>
      <xdr:rowOff>123825</xdr:rowOff>
    </xdr:from>
    <xdr:to>
      <xdr:col>25</xdr:col>
      <xdr:colOff>127124</xdr:colOff>
      <xdr:row>78</xdr:row>
      <xdr:rowOff>57150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571749" y="12982575"/>
          <a:ext cx="2556000" cy="4476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182562</xdr:colOff>
      <xdr:row>92</xdr:row>
      <xdr:rowOff>161924</xdr:rowOff>
    </xdr:from>
    <xdr:to>
      <xdr:col>13</xdr:col>
      <xdr:colOff>50800</xdr:colOff>
      <xdr:row>93</xdr:row>
      <xdr:rowOff>120649</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1471612" y="15351124"/>
          <a:ext cx="973138" cy="123825"/>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93</xdr:row>
      <xdr:rowOff>157164</xdr:rowOff>
    </xdr:from>
    <xdr:to>
      <xdr:col>10</xdr:col>
      <xdr:colOff>193725</xdr:colOff>
      <xdr:row>94</xdr:row>
      <xdr:rowOff>165714</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flipV="1">
          <a:off x="2085975" y="16102014"/>
          <a:ext cx="108000" cy="1800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72</xdr:row>
      <xdr:rowOff>33339</xdr:rowOff>
    </xdr:from>
    <xdr:to>
      <xdr:col>6</xdr:col>
      <xdr:colOff>155625</xdr:colOff>
      <xdr:row>73</xdr:row>
      <xdr:rowOff>41889</xdr:rowOff>
    </xdr:to>
    <xdr:sp macro="" textlink="">
      <xdr:nvSpPr>
        <xdr:cNvPr id="45" name="下矢印 44">
          <a:extLst>
            <a:ext uri="{FF2B5EF4-FFF2-40B4-BE49-F238E27FC236}">
              <a16:creationId xmlns:a16="http://schemas.microsoft.com/office/drawing/2014/main" id="{00000000-0008-0000-0200-00002D000000}"/>
            </a:ext>
          </a:extLst>
        </xdr:cNvPr>
        <xdr:cNvSpPr/>
      </xdr:nvSpPr>
      <xdr:spPr>
        <a:xfrm flipV="1">
          <a:off x="1247775" y="12377739"/>
          <a:ext cx="108000" cy="1800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177800</xdr:colOff>
      <xdr:row>91</xdr:row>
      <xdr:rowOff>25400</xdr:rowOff>
    </xdr:from>
    <xdr:to>
      <xdr:col>31</xdr:col>
      <xdr:colOff>76200</xdr:colOff>
      <xdr:row>92</xdr:row>
      <xdr:rowOff>107950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3492500" y="15049500"/>
          <a:ext cx="2292350" cy="24765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104775</xdr:colOff>
      <xdr:row>96</xdr:row>
      <xdr:rowOff>101600</xdr:rowOff>
    </xdr:from>
    <xdr:to>
      <xdr:col>45</xdr:col>
      <xdr:colOff>76200</xdr:colOff>
      <xdr:row>99</xdr:row>
      <xdr:rowOff>34925</xdr:rowOff>
    </xdr:to>
    <xdr:sp macro="" textlink="">
      <xdr:nvSpPr>
        <xdr:cNvPr id="26" name="角丸四角形 25">
          <a:extLst>
            <a:ext uri="{FF2B5EF4-FFF2-40B4-BE49-F238E27FC236}">
              <a16:creationId xmlns:a16="http://schemas.microsoft.com/office/drawing/2014/main" id="{00000000-0008-0000-0200-00001A000000}"/>
            </a:ext>
          </a:extLst>
        </xdr:cNvPr>
        <xdr:cNvSpPr/>
      </xdr:nvSpPr>
      <xdr:spPr>
        <a:xfrm>
          <a:off x="4156075" y="15951200"/>
          <a:ext cx="4206875" cy="42862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136525</xdr:colOff>
      <xdr:row>96</xdr:row>
      <xdr:rowOff>146050</xdr:rowOff>
    </xdr:from>
    <xdr:to>
      <xdr:col>45</xdr:col>
      <xdr:colOff>143950</xdr:colOff>
      <xdr:row>99</xdr:row>
      <xdr:rowOff>34050</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187825" y="15995650"/>
          <a:ext cx="4242875" cy="38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課税総所得金額＝課税される所得金額の箇所</a:t>
          </a:r>
        </a:p>
      </xdr:txBody>
    </xdr:sp>
    <xdr:clientData/>
  </xdr:twoCellAnchor>
  <xdr:twoCellAnchor>
    <xdr:from>
      <xdr:col>18</xdr:col>
      <xdr:colOff>33337</xdr:colOff>
      <xdr:row>31</xdr:row>
      <xdr:rowOff>119061</xdr:rowOff>
    </xdr:from>
    <xdr:to>
      <xdr:col>28</xdr:col>
      <xdr:colOff>121087</xdr:colOff>
      <xdr:row>33</xdr:row>
      <xdr:rowOff>1686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3376612" y="5138736"/>
          <a:ext cx="1945125" cy="206475"/>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36</xdr:row>
      <xdr:rowOff>85725</xdr:rowOff>
    </xdr:from>
    <xdr:to>
      <xdr:col>28</xdr:col>
      <xdr:colOff>125850</xdr:colOff>
      <xdr:row>37</xdr:row>
      <xdr:rowOff>120750</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3381375" y="5915025"/>
          <a:ext cx="1945125" cy="19695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4763</xdr:colOff>
      <xdr:row>30</xdr:row>
      <xdr:rowOff>19050</xdr:rowOff>
    </xdr:from>
    <xdr:to>
      <xdr:col>49</xdr:col>
      <xdr:colOff>166688</xdr:colOff>
      <xdr:row>35</xdr:row>
      <xdr:rowOff>25250</xdr:rowOff>
    </xdr:to>
    <xdr:pic>
      <xdr:nvPicPr>
        <xdr:cNvPr id="12" name="図 11">
          <a:extLst>
            <a:ext uri="{FF2B5EF4-FFF2-40B4-BE49-F238E27FC236}">
              <a16:creationId xmlns:a16="http://schemas.microsoft.com/office/drawing/2014/main" id="{CB5F2A35-6FDB-4793-B555-7BA71CC16E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76888" y="4876800"/>
          <a:ext cx="3690938" cy="81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114300</xdr:colOff>
      <xdr:row>30</xdr:row>
      <xdr:rowOff>71437</xdr:rowOff>
    </xdr:from>
    <xdr:to>
      <xdr:col>28</xdr:col>
      <xdr:colOff>71438</xdr:colOff>
      <xdr:row>42</xdr:row>
      <xdr:rowOff>123825</xdr:rowOff>
    </xdr:to>
    <xdr:pic>
      <xdr:nvPicPr>
        <xdr:cNvPr id="11" name="図 10">
          <a:extLst>
            <a:ext uri="{FF2B5EF4-FFF2-40B4-BE49-F238E27FC236}">
              <a16:creationId xmlns:a16="http://schemas.microsoft.com/office/drawing/2014/main" id="{FF71254A-CF63-4A28-AA03-97AD32BEA36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 y="4929187"/>
          <a:ext cx="2185988" cy="1995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14289</xdr:colOff>
      <xdr:row>23</xdr:row>
      <xdr:rowOff>147637</xdr:rowOff>
    </xdr:from>
    <xdr:to>
      <xdr:col>14</xdr:col>
      <xdr:colOff>0</xdr:colOff>
      <xdr:row>42</xdr:row>
      <xdr:rowOff>23814</xdr:rowOff>
    </xdr:to>
    <xdr:pic>
      <xdr:nvPicPr>
        <xdr:cNvPr id="13" name="図 12">
          <a:extLst>
            <a:ext uri="{FF2B5EF4-FFF2-40B4-BE49-F238E27FC236}">
              <a16:creationId xmlns:a16="http://schemas.microsoft.com/office/drawing/2014/main" id="{906843DA-7D02-456E-A082-3869DBD80D2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0027" y="3871912"/>
          <a:ext cx="2400298" cy="2952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90487</xdr:colOff>
      <xdr:row>1</xdr:row>
      <xdr:rowOff>152399</xdr:rowOff>
    </xdr:from>
    <xdr:to>
      <xdr:col>47</xdr:col>
      <xdr:colOff>152400</xdr:colOff>
      <xdr:row>16</xdr:row>
      <xdr:rowOff>24730</xdr:rowOff>
    </xdr:to>
    <xdr:pic>
      <xdr:nvPicPr>
        <xdr:cNvPr id="5" name="図 4">
          <a:extLst>
            <a:ext uri="{FF2B5EF4-FFF2-40B4-BE49-F238E27FC236}">
              <a16:creationId xmlns:a16="http://schemas.microsoft.com/office/drawing/2014/main" id="{1A0945CD-6401-47A6-A09F-BA49CBD45A5C}"/>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9761" t="69388" b="11687"/>
        <a:stretch/>
      </xdr:blipFill>
      <xdr:spPr bwMode="auto">
        <a:xfrm>
          <a:off x="4919662" y="314324"/>
          <a:ext cx="3962401" cy="2301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152399</xdr:colOff>
      <xdr:row>2</xdr:row>
      <xdr:rowOff>28576</xdr:rowOff>
    </xdr:from>
    <xdr:to>
      <xdr:col>23</xdr:col>
      <xdr:colOff>33337</xdr:colOff>
      <xdr:row>16</xdr:row>
      <xdr:rowOff>116172</xdr:rowOff>
    </xdr:to>
    <xdr:pic>
      <xdr:nvPicPr>
        <xdr:cNvPr id="14" name="図 13">
          <a:extLst>
            <a:ext uri="{FF2B5EF4-FFF2-40B4-BE49-F238E27FC236}">
              <a16:creationId xmlns:a16="http://schemas.microsoft.com/office/drawing/2014/main" id="{C211EA24-B413-44E0-9D09-F7309F70B019}"/>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2942" t="66292" r="37805" b="16937"/>
        <a:stretch/>
      </xdr:blipFill>
      <xdr:spPr bwMode="auto">
        <a:xfrm>
          <a:off x="152399" y="352426"/>
          <a:ext cx="4152901" cy="2354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showGridLines="0" view="pageBreakPreview" zoomScale="95" zoomScaleNormal="100" zoomScaleSheetLayoutView="95" workbookViewId="0">
      <selection activeCell="B24" sqref="B24"/>
    </sheetView>
  </sheetViews>
  <sheetFormatPr defaultRowHeight="15.75" customHeight="1" x14ac:dyDescent="0.25"/>
  <cols>
    <col min="1" max="1" width="26.265625" bestFit="1" customWidth="1"/>
    <col min="2" max="2" width="12.46484375" customWidth="1"/>
    <col min="3" max="3" width="10.265625" customWidth="1"/>
    <col min="4" max="4" width="26.265625" customWidth="1"/>
    <col min="5" max="5" width="9.265625" style="1" hidden="1" customWidth="1"/>
    <col min="6" max="6" width="8.33203125" style="1" bestFit="1" customWidth="1"/>
    <col min="7" max="7" width="15" bestFit="1" customWidth="1"/>
    <col min="8" max="8" width="9" style="1"/>
    <col min="9" max="9" width="3.33203125" style="4" bestFit="1" customWidth="1"/>
    <col min="10" max="10" width="9" style="1"/>
    <col min="12" max="12" width="2.46484375" bestFit="1" customWidth="1"/>
    <col min="13" max="13" width="18.265625" bestFit="1" customWidth="1"/>
    <col min="14" max="16" width="10.59765625" customWidth="1"/>
  </cols>
  <sheetData>
    <row r="1" spans="1:14" ht="15.75" customHeight="1" x14ac:dyDescent="0.25">
      <c r="A1" s="9" t="s">
        <v>0</v>
      </c>
      <c r="B1" s="13">
        <v>297000</v>
      </c>
      <c r="D1" t="s">
        <v>28</v>
      </c>
    </row>
    <row r="2" spans="1:14" ht="15.75" customHeight="1" x14ac:dyDescent="0.25">
      <c r="A2" s="9" t="s">
        <v>13</v>
      </c>
      <c r="B2" s="13">
        <v>297000</v>
      </c>
      <c r="D2" s="10" t="s">
        <v>2</v>
      </c>
      <c r="E2" s="10"/>
      <c r="F2" s="10" t="s">
        <v>3</v>
      </c>
      <c r="G2" s="10" t="s">
        <v>4</v>
      </c>
      <c r="K2" s="2">
        <f>B4-B7-B8</f>
        <v>18384500</v>
      </c>
      <c r="L2" s="2"/>
    </row>
    <row r="3" spans="1:14" ht="15.75" customHeight="1" x14ac:dyDescent="0.25">
      <c r="A3" s="9" t="s">
        <v>14</v>
      </c>
      <c r="B3" s="13">
        <v>21220458</v>
      </c>
      <c r="D3" s="11" t="s">
        <v>5</v>
      </c>
      <c r="E3" s="11">
        <v>1</v>
      </c>
      <c r="F3" s="12">
        <v>0.84894999999999998</v>
      </c>
      <c r="G3" s="10" t="s">
        <v>29</v>
      </c>
      <c r="K3">
        <f>IF(K2&lt;=1950000,1,IF(K2&lt;=3300000,2,IF(K2&lt;=6950000,3,IF(K2&lt;=9000000,4,IF(K2&lt;=18000000,5,IF(K2&lt;=40000000,6,7))))))</f>
        <v>6</v>
      </c>
      <c r="L3">
        <v>1</v>
      </c>
      <c r="M3">
        <v>5.1050000000000004</v>
      </c>
      <c r="N3">
        <v>84.894999999999996</v>
      </c>
    </row>
    <row r="4" spans="1:14" ht="15.75" customHeight="1" x14ac:dyDescent="0.25">
      <c r="A4" s="9" t="s">
        <v>15</v>
      </c>
      <c r="B4" s="13">
        <v>18387000</v>
      </c>
      <c r="D4" s="11" t="s">
        <v>11</v>
      </c>
      <c r="E4" s="11">
        <v>2</v>
      </c>
      <c r="F4" s="12">
        <v>0.79790000000000005</v>
      </c>
      <c r="G4" s="10" t="s">
        <v>30</v>
      </c>
      <c r="K4" s="3">
        <f>VLOOKUP(K3,E3:G9,2,FALSE)</f>
        <v>0.49159999999999998</v>
      </c>
      <c r="L4" s="7">
        <v>2</v>
      </c>
      <c r="M4">
        <v>10.210000000000001</v>
      </c>
      <c r="N4">
        <v>79.790000000000006</v>
      </c>
    </row>
    <row r="5" spans="1:14" ht="15.75" customHeight="1" x14ac:dyDescent="0.25">
      <c r="A5" s="9" t="s">
        <v>16</v>
      </c>
      <c r="B5" s="13">
        <v>1103220</v>
      </c>
      <c r="D5" s="11" t="s">
        <v>10</v>
      </c>
      <c r="E5" s="11">
        <v>3</v>
      </c>
      <c r="F5" s="12">
        <v>0.69579999999999997</v>
      </c>
      <c r="G5" s="10" t="s">
        <v>31</v>
      </c>
      <c r="K5" s="1" t="str">
        <f>VLOOKUP(K3,E3:G9,3,FALSE)</f>
        <v>33.693 / 53.307</v>
      </c>
      <c r="L5" s="1">
        <v>3</v>
      </c>
      <c r="M5">
        <v>20.420000000000002</v>
      </c>
      <c r="N5">
        <v>69.58</v>
      </c>
    </row>
    <row r="6" spans="1:14" ht="15.75" customHeight="1" x14ac:dyDescent="0.25">
      <c r="A6" s="9" t="s">
        <v>17</v>
      </c>
      <c r="B6" s="13">
        <v>735480</v>
      </c>
      <c r="D6" s="11" t="s">
        <v>9</v>
      </c>
      <c r="E6" s="11">
        <v>4</v>
      </c>
      <c r="F6" s="12">
        <v>0.66517000000000004</v>
      </c>
      <c r="G6" s="10" t="s">
        <v>32</v>
      </c>
      <c r="K6">
        <f>VLOOKUP(K3,L3:N9,2,FALSE)</f>
        <v>33.692999999999998</v>
      </c>
      <c r="L6">
        <v>4</v>
      </c>
      <c r="M6">
        <v>23.483000000000001</v>
      </c>
      <c r="N6">
        <v>66.516999999999996</v>
      </c>
    </row>
    <row r="7" spans="1:14" ht="15.75" customHeight="1" x14ac:dyDescent="0.25">
      <c r="A7" s="9" t="s">
        <v>18</v>
      </c>
      <c r="B7" s="13">
        <v>1500</v>
      </c>
      <c r="D7" s="11" t="s">
        <v>8</v>
      </c>
      <c r="E7" s="11">
        <v>5</v>
      </c>
      <c r="F7" s="12">
        <v>0.56306999999999996</v>
      </c>
      <c r="G7" s="10" t="s">
        <v>33</v>
      </c>
      <c r="K7">
        <f>VLOOKUP(K3,L3:N9,3,FALSE)</f>
        <v>56.307000000000002</v>
      </c>
      <c r="L7">
        <v>5</v>
      </c>
      <c r="M7">
        <v>33.692999999999998</v>
      </c>
      <c r="N7">
        <v>56.307000000000002</v>
      </c>
    </row>
    <row r="8" spans="1:14" ht="15.75" customHeight="1" x14ac:dyDescent="0.25">
      <c r="A8" s="9" t="s">
        <v>19</v>
      </c>
      <c r="B8" s="13">
        <v>1000</v>
      </c>
      <c r="D8" s="11" t="s">
        <v>6</v>
      </c>
      <c r="E8" s="11">
        <v>6</v>
      </c>
      <c r="F8" s="12">
        <v>0.49159999999999998</v>
      </c>
      <c r="G8" s="10" t="s">
        <v>33</v>
      </c>
      <c r="L8">
        <v>6</v>
      </c>
      <c r="M8">
        <v>33.692999999999998</v>
      </c>
      <c r="N8">
        <v>56.307000000000002</v>
      </c>
    </row>
    <row r="9" spans="1:14" ht="15.75" customHeight="1" x14ac:dyDescent="0.25">
      <c r="A9" s="9" t="s">
        <v>22</v>
      </c>
      <c r="B9" s="14" t="s">
        <v>39</v>
      </c>
      <c r="D9" s="11" t="s">
        <v>7</v>
      </c>
      <c r="E9" s="11">
        <v>7</v>
      </c>
      <c r="F9" s="12">
        <v>0.44055</v>
      </c>
      <c r="G9" s="10" t="s">
        <v>33</v>
      </c>
      <c r="L9">
        <v>7</v>
      </c>
      <c r="M9">
        <v>33.692999999999998</v>
      </c>
      <c r="N9">
        <v>56.307000000000002</v>
      </c>
    </row>
    <row r="10" spans="1:14" ht="15.75" customHeight="1" x14ac:dyDescent="0.25">
      <c r="F10"/>
    </row>
    <row r="11" spans="1:14" ht="15.75" customHeight="1" x14ac:dyDescent="0.25">
      <c r="A11" t="s">
        <v>1</v>
      </c>
      <c r="B11" s="1"/>
    </row>
    <row r="12" spans="1:14" ht="15.75" customHeight="1" x14ac:dyDescent="0.25">
      <c r="A12" t="s">
        <v>23</v>
      </c>
      <c r="B12" s="1"/>
    </row>
    <row r="13" spans="1:14" ht="15.75" customHeight="1" x14ac:dyDescent="0.25">
      <c r="A13" t="s">
        <v>24</v>
      </c>
      <c r="D13" s="41" t="str">
        <f>"( "&amp;TEXT(B1,"#,##0")&amp;" - 2,000 ) × 10% ＝"</f>
        <v>( 297,000 - 2,000 ) × 10% ＝</v>
      </c>
      <c r="E13" s="41"/>
      <c r="F13" s="41"/>
      <c r="G13" s="41"/>
      <c r="H13" s="8">
        <f>(B1-2000)*0.1</f>
        <v>29500</v>
      </c>
      <c r="I13" s="4" t="str">
        <f>IF(H13&lt;H14,"★","")</f>
        <v>★</v>
      </c>
      <c r="K13">
        <f>SMALL(H13:H14,1)</f>
        <v>29500</v>
      </c>
    </row>
    <row r="14" spans="1:14" ht="15.75" customHeight="1" thickBot="1" x14ac:dyDescent="0.3">
      <c r="A14" t="s">
        <v>25</v>
      </c>
      <c r="D14" s="41" t="str">
        <f>"( "&amp;TEXT(B3,"#,##0")&amp;" × 30% － 2,000 ) × 10% ) ＝"</f>
        <v>( 21,220,458 × 30% － 2,000 ) × 10% ) ＝</v>
      </c>
      <c r="E14" s="41"/>
      <c r="F14" s="41"/>
      <c r="G14" s="41"/>
      <c r="H14" s="8">
        <f>(B3*0.3-2000)*0.1</f>
        <v>636413.74</v>
      </c>
      <c r="I14" s="4" t="str">
        <f>IF(H14&lt;=H13,"★","")</f>
        <v/>
      </c>
    </row>
    <row r="15" spans="1:14" s="15" customFormat="1" ht="18.75" customHeight="1" thickBot="1" x14ac:dyDescent="0.3">
      <c r="D15" s="16"/>
      <c r="E15" s="16"/>
      <c r="F15" s="42" t="str">
        <f>"市民税分　"&amp;TEXT(K13,"#,##")&amp;" × 60% ＝"</f>
        <v>市民税分　29,500 × 60% ＝</v>
      </c>
      <c r="G15" s="43"/>
      <c r="H15" s="43"/>
      <c r="I15" s="39">
        <f>ROUNDUP(K13*0.6,0)</f>
        <v>17700</v>
      </c>
      <c r="J15" s="40"/>
    </row>
    <row r="16" spans="1:14" s="15" customFormat="1" ht="18.75" customHeight="1" thickBot="1" x14ac:dyDescent="0.3">
      <c r="D16" s="16"/>
      <c r="E16" s="16"/>
      <c r="F16" s="42" t="str">
        <f>"県民税分　"&amp;TEXT(K13,"#,##")&amp;" × 40% ＝"</f>
        <v>県民税分　29,500 × 40% ＝</v>
      </c>
      <c r="G16" s="43"/>
      <c r="H16" s="43"/>
      <c r="I16" s="39">
        <f>ROUNDUP(K13*0.4,0)</f>
        <v>11800</v>
      </c>
      <c r="J16" s="40"/>
    </row>
    <row r="17" spans="1:11" ht="15.75" customHeight="1" x14ac:dyDescent="0.25">
      <c r="A17" t="s">
        <v>12</v>
      </c>
      <c r="D17" s="5"/>
      <c r="E17" s="5"/>
      <c r="F17" s="5"/>
      <c r="G17" s="6"/>
      <c r="H17" s="8"/>
    </row>
    <row r="18" spans="1:11" ht="15.75" customHeight="1" x14ac:dyDescent="0.25">
      <c r="A18" t="s">
        <v>26</v>
      </c>
      <c r="D18" s="41" t="str">
        <f>"( "&amp;TEXT(B2,"#,##0")&amp;" － 2,000 ) × "&amp;K4*100&amp;"% ＝"</f>
        <v>( 297,000 － 2,000 ) × 49.16% ＝</v>
      </c>
      <c r="E18" s="41"/>
      <c r="F18" s="41"/>
      <c r="G18" s="41"/>
      <c r="H18" s="8">
        <f>ROUNDUP((B2-2000)*K4,0)</f>
        <v>145022</v>
      </c>
      <c r="I18" s="4" t="str">
        <f>IF(H18&lt;H19,"★","")</f>
        <v>★</v>
      </c>
    </row>
    <row r="19" spans="1:11" ht="15.75" customHeight="1" thickBot="1" x14ac:dyDescent="0.3">
      <c r="A19" t="s">
        <v>20</v>
      </c>
      <c r="D19" s="41" t="str">
        <f>"{ ( "&amp;TEXT(B5,"#,##0")&amp;" ＋ "&amp;TEXT(B6,"#,##0")&amp;" ) － ( "&amp;TEXT(B7,"#,##0")&amp;" ＋ "&amp;TEXT(B8,"#,##0")&amp;" ) } × 20% ＝"</f>
        <v>{ ( 1,103,220 ＋ 735,480 ) － ( 1,500 ＋ 1,000 ) } × 20% ＝</v>
      </c>
      <c r="E19" s="41"/>
      <c r="F19" s="41"/>
      <c r="G19" s="41"/>
      <c r="H19" s="8">
        <f>ROUNDUP(((B5+B6)-(B7+B8))*0.2,0)</f>
        <v>367240</v>
      </c>
      <c r="I19" s="4" t="str">
        <f>IF(H19&lt;=H18,"★","")</f>
        <v/>
      </c>
      <c r="K19">
        <f>SMALL(H18:H19,1)</f>
        <v>145022</v>
      </c>
    </row>
    <row r="20" spans="1:11" s="15" customFormat="1" ht="18.75" customHeight="1" thickBot="1" x14ac:dyDescent="0.3">
      <c r="D20" s="16"/>
      <c r="E20" s="16"/>
      <c r="F20" s="42" t="str">
        <f>"市民税分　"&amp;TEXT(K19,"#,##")&amp;" × 60% ＝"</f>
        <v>市民税分　145,022 × 60% ＝</v>
      </c>
      <c r="G20" s="43"/>
      <c r="H20" s="43"/>
      <c r="I20" s="39">
        <f>ROUNDUP(K19*0.6,0)</f>
        <v>87014</v>
      </c>
      <c r="J20" s="40"/>
    </row>
    <row r="21" spans="1:11" s="15" customFormat="1" ht="18.75" customHeight="1" thickBot="1" x14ac:dyDescent="0.3">
      <c r="D21" s="16"/>
      <c r="E21" s="16"/>
      <c r="F21" s="42" t="str">
        <f>"県民税分　"&amp;TEXT(K19,"#,##")&amp;" × 40% ＝"</f>
        <v>県民税分　145,022 × 40% ＝</v>
      </c>
      <c r="G21" s="43"/>
      <c r="H21" s="43"/>
      <c r="I21" s="39">
        <f>ROUNDUP(K19*0.4,0)</f>
        <v>58009</v>
      </c>
      <c r="J21" s="40"/>
    </row>
    <row r="22" spans="1:11" ht="15.75" customHeight="1" x14ac:dyDescent="0.25">
      <c r="A22" t="s">
        <v>21</v>
      </c>
      <c r="D22" s="1"/>
      <c r="H22" s="8"/>
    </row>
    <row r="23" spans="1:11" ht="15.75" customHeight="1" thickBot="1" x14ac:dyDescent="0.3">
      <c r="A23" t="s">
        <v>27</v>
      </c>
      <c r="D23" s="41" t="str">
        <f>IF(B9="有",TEXT(K19,"#,##0")&amp;" × "&amp;K5&amp;" ＝","適用なし")</f>
        <v>適用なし</v>
      </c>
      <c r="E23" s="41"/>
      <c r="F23" s="41"/>
      <c r="G23" s="41"/>
      <c r="H23" s="8" t="str">
        <f>IF(B9="有",ROUNDUP(K19*K6/K7,0),"")</f>
        <v/>
      </c>
    </row>
    <row r="24" spans="1:11" s="15" customFormat="1" ht="18.75" customHeight="1" thickBot="1" x14ac:dyDescent="0.3">
      <c r="E24" s="17"/>
      <c r="F24" s="42" t="str">
        <f>IF(B9="有","市民税分　"&amp;TEXT(H23,"#,##")&amp;" × 60% ＝","市民税分 ＝")</f>
        <v>市民税分 ＝</v>
      </c>
      <c r="G24" s="43"/>
      <c r="H24" s="43"/>
      <c r="I24" s="39">
        <f>IF(B9="有",ROUNDUP(H23*0.6,0),0)</f>
        <v>0</v>
      </c>
      <c r="J24" s="40"/>
    </row>
    <row r="25" spans="1:11" s="15" customFormat="1" ht="18.75" customHeight="1" thickBot="1" x14ac:dyDescent="0.3">
      <c r="E25" s="17"/>
      <c r="F25" s="42" t="str">
        <f>IF(B9="有","県民税分　"&amp;TEXT(H23,"#,##")&amp;" × 40% ＝","県民税分 ＝")</f>
        <v>県民税分 ＝</v>
      </c>
      <c r="G25" s="43"/>
      <c r="H25" s="43"/>
      <c r="I25" s="39">
        <f>IF(B9="有",ROUNDUP(H23*0.4,0),0)</f>
        <v>0</v>
      </c>
      <c r="J25" s="40"/>
    </row>
    <row r="33" spans="13:16" ht="23.25" customHeight="1" x14ac:dyDescent="0.25">
      <c r="M33" s="18"/>
      <c r="N33" s="18" t="s">
        <v>36</v>
      </c>
      <c r="O33" s="19" t="s">
        <v>37</v>
      </c>
      <c r="P33" s="20"/>
    </row>
    <row r="34" spans="13:16" ht="23.25" customHeight="1" x14ac:dyDescent="0.25">
      <c r="M34" s="19" t="s">
        <v>34</v>
      </c>
      <c r="N34" s="21">
        <f>I15+I20</f>
        <v>104714</v>
      </c>
      <c r="O34" s="21">
        <f>I16+I21</f>
        <v>69809</v>
      </c>
      <c r="P34" s="22"/>
    </row>
    <row r="35" spans="13:16" ht="23.25" customHeight="1" thickBot="1" x14ac:dyDescent="0.3">
      <c r="M35" s="19" t="s">
        <v>35</v>
      </c>
      <c r="N35" s="21">
        <f>I24</f>
        <v>0</v>
      </c>
      <c r="O35" s="21">
        <f>I25</f>
        <v>0</v>
      </c>
      <c r="P35" s="22"/>
    </row>
    <row r="36" spans="13:16" ht="23.25" customHeight="1" thickBot="1" x14ac:dyDescent="0.3">
      <c r="M36" s="19" t="s">
        <v>38</v>
      </c>
      <c r="N36" s="21">
        <f>SUM(N34:N35)</f>
        <v>104714</v>
      </c>
      <c r="O36" s="23">
        <f>SUM(O34:O35)</f>
        <v>69809</v>
      </c>
      <c r="P36" s="24">
        <f>SUM(N36:O36)</f>
        <v>174523</v>
      </c>
    </row>
  </sheetData>
  <sheetProtection selectLockedCells="1"/>
  <mergeCells count="17">
    <mergeCell ref="I15:J15"/>
    <mergeCell ref="I16:J16"/>
    <mergeCell ref="F15:H15"/>
    <mergeCell ref="F16:H16"/>
    <mergeCell ref="D14:G14"/>
    <mergeCell ref="D13:G13"/>
    <mergeCell ref="D23:G23"/>
    <mergeCell ref="D18:G18"/>
    <mergeCell ref="F21:H21"/>
    <mergeCell ref="F20:H20"/>
    <mergeCell ref="I25:J25"/>
    <mergeCell ref="D19:G19"/>
    <mergeCell ref="I20:J20"/>
    <mergeCell ref="I21:J21"/>
    <mergeCell ref="F24:H24"/>
    <mergeCell ref="I24:J24"/>
    <mergeCell ref="F25:H25"/>
  </mergeCells>
  <phoneticPr fontId="2"/>
  <dataValidations count="2">
    <dataValidation type="list" allowBlank="1" showInputMessage="1" showErrorMessage="1" sqref="B9" xr:uid="{00000000-0002-0000-0000-000000000000}">
      <formula1>"有,無"</formula1>
    </dataValidation>
    <dataValidation imeMode="halfAlpha" allowBlank="1" showInputMessage="1" showErrorMessage="1" sqref="B1:B8" xr:uid="{00000000-0002-0000-0000-000001000000}"/>
  </dataValidations>
  <pageMargins left="0.7" right="0.7" top="0.75" bottom="0.75" header="0.3" footer="0.3"/>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1"/>
  <sheetViews>
    <sheetView showGridLines="0" view="pageBreakPreview" zoomScaleNormal="100" zoomScaleSheetLayoutView="100" workbookViewId="0">
      <selection activeCell="D4" sqref="D4"/>
    </sheetView>
  </sheetViews>
  <sheetFormatPr defaultColWidth="9" defaultRowHeight="16.149999999999999" x14ac:dyDescent="0.25"/>
  <cols>
    <col min="1" max="1" width="2.59765625" style="15" customWidth="1"/>
    <col min="2" max="2" width="16.73046875" style="15" customWidth="1"/>
    <col min="3" max="3" width="4.59765625" style="32" customWidth="1"/>
    <col min="4" max="4" width="11.59765625" style="15" bestFit="1" customWidth="1"/>
    <col min="5" max="5" width="6.59765625" style="32" bestFit="1" customWidth="1"/>
    <col min="6" max="6" width="5.59765625" style="32" customWidth="1"/>
    <col min="7" max="16384" width="9" style="15"/>
  </cols>
  <sheetData>
    <row r="2" spans="2:15" ht="17.25" customHeight="1" x14ac:dyDescent="0.25">
      <c r="B2" s="28" t="s">
        <v>40</v>
      </c>
      <c r="C2" s="31" t="s">
        <v>52</v>
      </c>
      <c r="D2" s="29"/>
      <c r="E2" s="32" t="s">
        <v>46</v>
      </c>
      <c r="G2" s="34" t="s">
        <v>57</v>
      </c>
      <c r="H2" s="30"/>
      <c r="I2" s="30"/>
      <c r="J2" s="30"/>
      <c r="K2" s="30"/>
      <c r="L2" s="30"/>
      <c r="M2" s="30"/>
      <c r="N2" s="30"/>
      <c r="O2" s="30"/>
    </row>
    <row r="3" spans="2:15" ht="17.25" customHeight="1" x14ac:dyDescent="0.25">
      <c r="B3" s="28" t="s">
        <v>41</v>
      </c>
      <c r="C3" s="31" t="s">
        <v>53</v>
      </c>
      <c r="D3" s="29"/>
      <c r="E3" s="32" t="s">
        <v>46</v>
      </c>
      <c r="G3" s="34" t="s">
        <v>47</v>
      </c>
      <c r="H3" s="30"/>
      <c r="I3" s="30"/>
      <c r="J3" s="30"/>
      <c r="K3" s="30"/>
      <c r="L3" s="30"/>
      <c r="M3" s="30"/>
      <c r="N3" s="30"/>
      <c r="O3" s="30"/>
    </row>
    <row r="4" spans="2:15" ht="17.25" customHeight="1" x14ac:dyDescent="0.25">
      <c r="B4" s="28" t="s">
        <v>42</v>
      </c>
      <c r="C4" s="31" t="s">
        <v>54</v>
      </c>
      <c r="D4" s="29"/>
      <c r="E4" s="32" t="s">
        <v>46</v>
      </c>
      <c r="G4" s="34" t="s">
        <v>58</v>
      </c>
      <c r="H4" s="30"/>
      <c r="I4" s="30"/>
      <c r="J4" s="30"/>
      <c r="K4" s="30"/>
      <c r="L4" s="30"/>
      <c r="M4" s="30"/>
      <c r="N4" s="30"/>
      <c r="O4" s="30"/>
    </row>
    <row r="5" spans="2:15" ht="17.25" customHeight="1" x14ac:dyDescent="0.25">
      <c r="B5" s="28" t="s">
        <v>43</v>
      </c>
      <c r="C5" s="31" t="s">
        <v>55</v>
      </c>
      <c r="D5" s="29"/>
      <c r="E5" s="32" t="s">
        <v>46</v>
      </c>
      <c r="G5" s="34" t="s">
        <v>48</v>
      </c>
      <c r="H5" s="30"/>
      <c r="I5" s="30"/>
      <c r="J5" s="30"/>
      <c r="K5" s="30"/>
      <c r="L5" s="30"/>
      <c r="M5" s="30"/>
      <c r="N5" s="30"/>
      <c r="O5" s="30"/>
    </row>
    <row r="6" spans="2:15" x14ac:dyDescent="0.25">
      <c r="B6" s="28" t="s">
        <v>44</v>
      </c>
      <c r="C6" s="31" t="s">
        <v>56</v>
      </c>
      <c r="D6" s="29"/>
      <c r="E6" s="32" t="s">
        <v>45</v>
      </c>
    </row>
    <row r="8" spans="2:15" x14ac:dyDescent="0.25">
      <c r="B8" s="15" t="s">
        <v>61</v>
      </c>
      <c r="E8" s="33"/>
      <c r="F8" s="33"/>
    </row>
    <row r="9" spans="2:15" ht="18.75" x14ac:dyDescent="0.25">
      <c r="B9" s="26" t="str">
        <f>"{ ( "&amp;TEXT(D2,"#,##0")&amp; " ＋ " &amp; TEXT(D3,"#,##0") &amp; " ) － ( " &amp; TEXT(D4,"#,##0") &amp; " ＋ " &amp; TEXT(D5,"#,##0") &amp; " ) } × 20% ＝ "&amp;TEXT(( (D2+D3)-(D4+D5))*0.2,"#,##0")</f>
        <v>{ ( 0 ＋ 0 ) － ( 0 ＋ 0 ) } × 20% ＝ 0</v>
      </c>
      <c r="G9" s="26"/>
      <c r="H9" s="25"/>
      <c r="I9" s="25"/>
      <c r="J9" s="25"/>
      <c r="K9" s="25"/>
      <c r="L9" s="25"/>
      <c r="M9" s="25"/>
    </row>
    <row r="11" spans="2:15" x14ac:dyDescent="0.25">
      <c r="B11" s="15" t="s">
        <v>59</v>
      </c>
    </row>
    <row r="12" spans="2:15" ht="18.75" x14ac:dyDescent="0.25">
      <c r="B12" s="15" t="str">
        <f>TEXT((((D2+D3)-(D4+D5))*0.2),"#,##0") &amp; " ÷ ( 1 - 0.1 - " &amp; D6/100 &amp; " ×1.021 ) ＝ " &amp; TEXT(ROUNDUP((((D2+D3)-(D4+D5))*0.2)/(0.9-(D6/100*1.021)),0),"#,##0")</f>
        <v>0 ÷ ( 1 - 0.1 - 0 ×1.021 ) ＝ 0</v>
      </c>
      <c r="G12" s="27"/>
    </row>
    <row r="14" spans="2:15" x14ac:dyDescent="0.25">
      <c r="B14" s="15" t="s">
        <v>60</v>
      </c>
    </row>
    <row r="15" spans="2:15" ht="18.75" x14ac:dyDescent="0.25">
      <c r="B15" s="15" t="str">
        <f>TEXT(ROUNDUP((((D2+D3)-(D4+D5))*0.2)/(0.9-(D6/100*1.021)),0),"#,##0") &amp; " ＋ 2,000 ＝ " &amp; TEXT(ROUNDUP((((D2+D3)-(D4+D5))*0.2)/(0.9-(D6/100*1.021)),0)+2000,"#,##0")</f>
        <v>0 ＋ 2,000 ＝ 2,000</v>
      </c>
      <c r="G15" s="27"/>
    </row>
    <row r="18" spans="2:7" x14ac:dyDescent="0.25">
      <c r="B18" s="36" t="s">
        <v>62</v>
      </c>
      <c r="G18" s="34"/>
    </row>
    <row r="19" spans="2:7" x14ac:dyDescent="0.25">
      <c r="B19" s="35" t="s">
        <v>63</v>
      </c>
    </row>
    <row r="20" spans="2:7" x14ac:dyDescent="0.25">
      <c r="B20" s="35" t="s">
        <v>64</v>
      </c>
    </row>
    <row r="21" spans="2:7" x14ac:dyDescent="0.25">
      <c r="B21" s="35" t="s">
        <v>65</v>
      </c>
    </row>
    <row r="22" spans="2:7" x14ac:dyDescent="0.25">
      <c r="B22" s="35"/>
    </row>
    <row r="23" spans="2:7" x14ac:dyDescent="0.25">
      <c r="B23" s="36" t="s">
        <v>66</v>
      </c>
    </row>
    <row r="24" spans="2:7" x14ac:dyDescent="0.25">
      <c r="B24" s="35" t="s">
        <v>67</v>
      </c>
    </row>
    <row r="25" spans="2:7" x14ac:dyDescent="0.25">
      <c r="B25" s="35" t="s">
        <v>105</v>
      </c>
    </row>
    <row r="26" spans="2:7" x14ac:dyDescent="0.25">
      <c r="B26" s="35"/>
    </row>
    <row r="27" spans="2:7" x14ac:dyDescent="0.25">
      <c r="B27" s="36" t="s">
        <v>102</v>
      </c>
    </row>
    <row r="28" spans="2:7" x14ac:dyDescent="0.25">
      <c r="B28" s="35" t="s">
        <v>103</v>
      </c>
    </row>
    <row r="29" spans="2:7" x14ac:dyDescent="0.25">
      <c r="B29" s="35" t="s">
        <v>104</v>
      </c>
    </row>
    <row r="30" spans="2:7" x14ac:dyDescent="0.25">
      <c r="B30" s="35" t="s">
        <v>106</v>
      </c>
    </row>
    <row r="31" spans="2:7" x14ac:dyDescent="0.25">
      <c r="B31" s="35"/>
    </row>
  </sheetData>
  <sheetProtection sheet="1" selectLockedCells="1"/>
  <phoneticPr fontId="2"/>
  <pageMargins left="0.39370078740157483" right="0.39370078740157483" top="0.39370078740157483" bottom="0.39370078740157483" header="0.31496062992125984" footer="0.31496062992125984"/>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W92"/>
  <sheetViews>
    <sheetView tabSelected="1" view="pageBreakPreview" zoomScaleNormal="100" zoomScaleSheetLayoutView="100" workbookViewId="0">
      <selection activeCell="BB27" sqref="BB27"/>
    </sheetView>
  </sheetViews>
  <sheetFormatPr defaultColWidth="9" defaultRowHeight="12.75" x14ac:dyDescent="0.25"/>
  <cols>
    <col min="1" max="50" width="2.59765625" customWidth="1"/>
  </cols>
  <sheetData>
    <row r="2" spans="2:49" x14ac:dyDescent="0.25">
      <c r="B2" s="46" t="s">
        <v>69</v>
      </c>
      <c r="C2" s="46"/>
      <c r="D2" s="46"/>
      <c r="E2" s="46"/>
      <c r="F2" s="46"/>
      <c r="G2" s="46"/>
      <c r="H2" s="46"/>
      <c r="I2" s="46"/>
      <c r="J2" s="46"/>
      <c r="K2" s="46"/>
      <c r="L2" s="46"/>
      <c r="M2" s="46"/>
      <c r="N2" s="46"/>
      <c r="O2" s="46"/>
      <c r="P2" s="46"/>
      <c r="Q2" s="46"/>
      <c r="R2" s="46"/>
      <c r="S2" s="46"/>
      <c r="T2" s="46"/>
      <c r="U2" s="46"/>
      <c r="V2" s="46"/>
      <c r="W2" s="46"/>
      <c r="X2" s="38"/>
      <c r="AA2" s="46" t="s">
        <v>68</v>
      </c>
      <c r="AB2" s="46"/>
      <c r="AC2" s="46"/>
      <c r="AD2" s="46"/>
      <c r="AE2" s="46"/>
      <c r="AF2" s="46"/>
      <c r="AG2" s="46"/>
      <c r="AH2" s="46"/>
      <c r="AI2" s="46"/>
      <c r="AJ2" s="46"/>
      <c r="AK2" s="46"/>
      <c r="AL2" s="46"/>
      <c r="AM2" s="46"/>
      <c r="AN2" s="46"/>
      <c r="AO2" s="46"/>
      <c r="AP2" s="46"/>
      <c r="AQ2" s="46"/>
      <c r="AR2" s="46"/>
      <c r="AS2" s="46"/>
      <c r="AT2" s="46"/>
      <c r="AU2" s="46"/>
      <c r="AV2" s="46"/>
      <c r="AW2" s="38"/>
    </row>
    <row r="18" spans="2:27" x14ac:dyDescent="0.25">
      <c r="B18" t="s">
        <v>70</v>
      </c>
      <c r="AA18" t="s">
        <v>71</v>
      </c>
    </row>
    <row r="19" spans="2:27" x14ac:dyDescent="0.25">
      <c r="B19" s="37" t="s">
        <v>72</v>
      </c>
      <c r="AA19" t="s">
        <v>72</v>
      </c>
    </row>
    <row r="20" spans="2:27" x14ac:dyDescent="0.25">
      <c r="AA20" t="s">
        <v>73</v>
      </c>
    </row>
    <row r="23" spans="2:27" x14ac:dyDescent="0.25">
      <c r="B23" s="38" t="s">
        <v>74</v>
      </c>
    </row>
    <row r="25" spans="2:27" x14ac:dyDescent="0.25">
      <c r="P25" t="s">
        <v>75</v>
      </c>
    </row>
    <row r="26" spans="2:27" x14ac:dyDescent="0.25">
      <c r="P26" t="s">
        <v>117</v>
      </c>
    </row>
    <row r="27" spans="2:27" x14ac:dyDescent="0.25">
      <c r="P27" t="s">
        <v>76</v>
      </c>
    </row>
    <row r="28" spans="2:27" x14ac:dyDescent="0.25">
      <c r="P28" t="s">
        <v>77</v>
      </c>
    </row>
    <row r="29" spans="2:27" x14ac:dyDescent="0.25">
      <c r="P29" t="s">
        <v>78</v>
      </c>
    </row>
    <row r="30" spans="2:27" x14ac:dyDescent="0.25">
      <c r="P30" t="s">
        <v>79</v>
      </c>
    </row>
    <row r="32" spans="2:27" x14ac:dyDescent="0.25">
      <c r="P32" t="s">
        <v>80</v>
      </c>
    </row>
    <row r="36" spans="2:31" x14ac:dyDescent="0.25">
      <c r="AE36" t="s">
        <v>81</v>
      </c>
    </row>
    <row r="37" spans="2:31" x14ac:dyDescent="0.25">
      <c r="AE37" t="s">
        <v>113</v>
      </c>
    </row>
    <row r="38" spans="2:31" x14ac:dyDescent="0.25">
      <c r="AE38" t="s">
        <v>115</v>
      </c>
    </row>
    <row r="40" spans="2:31" x14ac:dyDescent="0.25">
      <c r="AE40" t="s">
        <v>82</v>
      </c>
    </row>
    <row r="41" spans="2:31" x14ac:dyDescent="0.25">
      <c r="AE41" t="s">
        <v>114</v>
      </c>
    </row>
    <row r="42" spans="2:31" x14ac:dyDescent="0.25">
      <c r="AE42" t="s">
        <v>116</v>
      </c>
    </row>
    <row r="45" spans="2:31" x14ac:dyDescent="0.25">
      <c r="B45" s="38" t="s">
        <v>83</v>
      </c>
    </row>
    <row r="47" spans="2:31" x14ac:dyDescent="0.25">
      <c r="B47" s="45" t="s">
        <v>107</v>
      </c>
      <c r="C47" s="45"/>
      <c r="D47" s="45"/>
      <c r="E47" s="45"/>
      <c r="F47" s="45"/>
      <c r="G47" s="45"/>
      <c r="H47" s="45"/>
      <c r="I47" s="45" t="s">
        <v>112</v>
      </c>
      <c r="J47" s="45"/>
      <c r="K47" s="45"/>
      <c r="L47" s="45"/>
      <c r="M47" s="45"/>
      <c r="P47" t="s">
        <v>84</v>
      </c>
    </row>
    <row r="48" spans="2:31" x14ac:dyDescent="0.25">
      <c r="B48" s="45" t="s">
        <v>111</v>
      </c>
      <c r="C48" s="45"/>
      <c r="D48" s="45"/>
      <c r="E48" s="45"/>
      <c r="F48" s="45"/>
      <c r="G48" s="45"/>
      <c r="H48" s="45"/>
      <c r="I48" s="45">
        <v>5</v>
      </c>
      <c r="J48" s="45"/>
      <c r="K48" s="45"/>
      <c r="L48" s="45"/>
      <c r="M48" s="45"/>
      <c r="P48" t="s">
        <v>85</v>
      </c>
    </row>
    <row r="49" spans="2:16" x14ac:dyDescent="0.25">
      <c r="B49" s="45" t="s">
        <v>110</v>
      </c>
      <c r="C49" s="45"/>
      <c r="D49" s="45"/>
      <c r="E49" s="45"/>
      <c r="F49" s="45"/>
      <c r="G49" s="45"/>
      <c r="H49" s="45"/>
      <c r="I49" s="45">
        <v>10</v>
      </c>
      <c r="J49" s="45"/>
      <c r="K49" s="45"/>
      <c r="L49" s="45"/>
      <c r="M49" s="45"/>
      <c r="P49" t="s">
        <v>86</v>
      </c>
    </row>
    <row r="50" spans="2:16" x14ac:dyDescent="0.25">
      <c r="B50" s="45" t="s">
        <v>109</v>
      </c>
      <c r="C50" s="45"/>
      <c r="D50" s="45"/>
      <c r="E50" s="45"/>
      <c r="F50" s="45"/>
      <c r="G50" s="45"/>
      <c r="H50" s="45"/>
      <c r="I50" s="45">
        <v>20</v>
      </c>
      <c r="J50" s="45"/>
      <c r="K50" s="45"/>
      <c r="L50" s="45"/>
      <c r="M50" s="45"/>
      <c r="P50" t="s">
        <v>87</v>
      </c>
    </row>
    <row r="51" spans="2:16" x14ac:dyDescent="0.25">
      <c r="B51" s="45" t="s">
        <v>108</v>
      </c>
      <c r="C51" s="45"/>
      <c r="D51" s="45"/>
      <c r="E51" s="45"/>
      <c r="F51" s="45"/>
      <c r="G51" s="45"/>
      <c r="H51" s="45"/>
      <c r="I51" s="45">
        <v>23</v>
      </c>
      <c r="J51" s="45"/>
      <c r="K51" s="45"/>
      <c r="L51" s="45"/>
      <c r="M51" s="45"/>
    </row>
    <row r="52" spans="2:16" x14ac:dyDescent="0.25">
      <c r="B52" s="45" t="s">
        <v>49</v>
      </c>
      <c r="C52" s="45"/>
      <c r="D52" s="45"/>
      <c r="E52" s="45"/>
      <c r="F52" s="45"/>
      <c r="G52" s="45"/>
      <c r="H52" s="45"/>
      <c r="I52" s="45">
        <v>33</v>
      </c>
      <c r="J52" s="45"/>
      <c r="K52" s="45"/>
      <c r="L52" s="45"/>
      <c r="M52" s="45"/>
    </row>
    <row r="53" spans="2:16" x14ac:dyDescent="0.25">
      <c r="B53" s="45" t="s">
        <v>50</v>
      </c>
      <c r="C53" s="45"/>
      <c r="D53" s="45"/>
      <c r="E53" s="45"/>
      <c r="F53" s="45"/>
      <c r="G53" s="45"/>
      <c r="H53" s="45"/>
      <c r="I53" s="45">
        <v>40</v>
      </c>
      <c r="J53" s="45"/>
      <c r="K53" s="45"/>
      <c r="L53" s="45"/>
      <c r="M53" s="45"/>
    </row>
    <row r="54" spans="2:16" x14ac:dyDescent="0.25">
      <c r="B54" s="45" t="s">
        <v>51</v>
      </c>
      <c r="C54" s="45"/>
      <c r="D54" s="45"/>
      <c r="E54" s="45"/>
      <c r="F54" s="45"/>
      <c r="G54" s="45"/>
      <c r="H54" s="45"/>
      <c r="I54" s="45">
        <v>45</v>
      </c>
      <c r="J54" s="45"/>
      <c r="K54" s="45"/>
      <c r="L54" s="45"/>
      <c r="M54" s="45"/>
    </row>
    <row r="56" spans="2:16" x14ac:dyDescent="0.25">
      <c r="B56" t="s">
        <v>93</v>
      </c>
    </row>
    <row r="57" spans="2:16" x14ac:dyDescent="0.25">
      <c r="B57" t="s">
        <v>88</v>
      </c>
    </row>
    <row r="58" spans="2:16" x14ac:dyDescent="0.25">
      <c r="B58" t="s">
        <v>90</v>
      </c>
    </row>
    <row r="59" spans="2:16" x14ac:dyDescent="0.25">
      <c r="B59" t="s">
        <v>89</v>
      </c>
    </row>
    <row r="60" spans="2:16" x14ac:dyDescent="0.25">
      <c r="B60" t="s">
        <v>91</v>
      </c>
    </row>
    <row r="62" spans="2:16" x14ac:dyDescent="0.25">
      <c r="B62" t="s">
        <v>94</v>
      </c>
    </row>
    <row r="63" spans="2:16" x14ac:dyDescent="0.25">
      <c r="B63" t="s">
        <v>92</v>
      </c>
    </row>
    <row r="64" spans="2:16" x14ac:dyDescent="0.25">
      <c r="B64" t="s">
        <v>98</v>
      </c>
    </row>
    <row r="65" spans="2:14" x14ac:dyDescent="0.25">
      <c r="B65" t="s">
        <v>100</v>
      </c>
    </row>
    <row r="66" spans="2:14" x14ac:dyDescent="0.25">
      <c r="B66" t="s">
        <v>97</v>
      </c>
    </row>
    <row r="67" spans="2:14" x14ac:dyDescent="0.25">
      <c r="B67" t="s">
        <v>95</v>
      </c>
    </row>
    <row r="68" spans="2:14" x14ac:dyDescent="0.25">
      <c r="B68" t="s">
        <v>97</v>
      </c>
    </row>
    <row r="69" spans="2:14" x14ac:dyDescent="0.25">
      <c r="B69" t="s">
        <v>99</v>
      </c>
      <c r="N69" t="s">
        <v>101</v>
      </c>
    </row>
    <row r="88" spans="2:45" x14ac:dyDescent="0.25">
      <c r="B88" t="s">
        <v>96</v>
      </c>
    </row>
    <row r="90" spans="2:45" x14ac:dyDescent="0.25">
      <c r="Q90" t="s">
        <v>101</v>
      </c>
    </row>
    <row r="92" spans="2:45" x14ac:dyDescent="0.25">
      <c r="R92" s="44"/>
      <c r="S92" s="44"/>
      <c r="T92" s="44"/>
      <c r="U92" s="44"/>
      <c r="V92" s="44"/>
      <c r="W92" s="44"/>
      <c r="X92" s="44"/>
      <c r="Y92" s="44"/>
      <c r="Z92" s="44"/>
      <c r="AA92" s="44"/>
      <c r="AB92" s="44"/>
      <c r="AH92" s="44"/>
      <c r="AI92" s="44"/>
      <c r="AJ92" s="44"/>
      <c r="AK92" s="44"/>
      <c r="AL92" s="44"/>
      <c r="AM92" s="44"/>
      <c r="AN92" s="44"/>
      <c r="AO92" s="44"/>
      <c r="AP92" s="44"/>
      <c r="AQ92" s="44"/>
      <c r="AR92" s="44"/>
      <c r="AS92" s="44"/>
    </row>
  </sheetData>
  <sheetProtection selectLockedCells="1" selectUnlockedCells="1"/>
  <mergeCells count="20">
    <mergeCell ref="B51:H51"/>
    <mergeCell ref="B52:H52"/>
    <mergeCell ref="B53:H53"/>
    <mergeCell ref="B54:H54"/>
    <mergeCell ref="R92:AB92"/>
    <mergeCell ref="AH92:AS92"/>
    <mergeCell ref="B49:H49"/>
    <mergeCell ref="B50:H50"/>
    <mergeCell ref="AA2:AV2"/>
    <mergeCell ref="B2:W2"/>
    <mergeCell ref="B47:H47"/>
    <mergeCell ref="B48:H48"/>
    <mergeCell ref="I47:M47"/>
    <mergeCell ref="I48:M48"/>
    <mergeCell ref="I49:M49"/>
    <mergeCell ref="I50:M50"/>
    <mergeCell ref="I51:M51"/>
    <mergeCell ref="I52:M52"/>
    <mergeCell ref="I53:M53"/>
    <mergeCell ref="I54:M54"/>
  </mergeCells>
  <phoneticPr fontId="2"/>
  <pageMargins left="0.70866141732283472" right="0.70866141732283472" top="0.39370078740157483" bottom="0.39370078740157483" header="0.31496062992125984" footer="0.31496062992125984"/>
  <pageSetup paperSize="9" orientation="landscape" r:id="rId1"/>
  <rowBreaks count="3" manualBreakCount="3">
    <brk id="43" max="49" man="1"/>
    <brk id="86" max="49" man="1"/>
    <brk id="12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計算シート１</vt:lpstr>
      <vt:lpstr>上限額試算</vt:lpstr>
      <vt:lpstr>税額通知書の見方 </vt:lpstr>
      <vt:lpstr>計算シート１!Print_Area</vt:lpstr>
      <vt:lpstr>上限額試算!Print_Area</vt:lpstr>
      <vt:lpstr>'税額通知書の見方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2024-02-09T23:43:47Z</dcterms:created>
  <dcterms:modified xsi:type="dcterms:W3CDTF">2024-06-07T01:01:15Z</dcterms:modified>
</cp:coreProperties>
</file>